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CHQSDarlington\AppData\Local\Microsoft\Windows\INetCache\Content.Outlook\DNGS5RO9\"/>
    </mc:Choice>
  </mc:AlternateContent>
  <xr:revisionPtr revIDLastSave="0" documentId="8_{9E38A290-A351-4A93-B3B6-5094600535D6}" xr6:coauthVersionLast="47" xr6:coauthVersionMax="47" xr10:uidLastSave="{00000000-0000-0000-0000-000000000000}"/>
  <bookViews>
    <workbookView xWindow="57480" yWindow="4770" windowWidth="29040" windowHeight="15720" firstSheet="1" activeTab="2" xr2:uid="{FC8B1B8B-6C39-4220-A667-19E7E241E991}"/>
  </bookViews>
  <sheets>
    <sheet name="Social &amp; Governance (Group)" sheetId="8" state="hidden" r:id="rId1"/>
    <sheet name="Environment (John Crane)" sheetId="9" r:id="rId2"/>
    <sheet name="Environment (Detection)" sheetId="10" r:id="rId3"/>
    <sheet name="Environment (Interconnect)" sheetId="11" r:id="rId4"/>
    <sheet name="Environment (Flex-Tek)" sheetId="12" r:id="rId5"/>
  </sheets>
  <definedNames>
    <definedName name="_xlnm.Print_Area" localSheetId="0">'Social &amp; Governance (Group)'!$A$14:$H$66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1" i="12" l="1"/>
  <c r="F31" i="11"/>
  <c r="F32" i="10"/>
  <c r="F31" i="10"/>
  <c r="F32" i="9"/>
  <c r="F31" i="9"/>
  <c r="F32" i="11"/>
  <c r="F32" i="12"/>
  <c r="F21" i="12"/>
  <c r="F20" i="12"/>
  <c r="F19" i="11"/>
  <c r="F21" i="11"/>
  <c r="F20" i="11"/>
  <c r="F21" i="10"/>
  <c r="F20" i="10"/>
  <c r="F21" i="9"/>
  <c r="F20" i="9"/>
  <c r="F48" i="9" l="1"/>
  <c r="F46" i="9"/>
  <c r="F48" i="10"/>
  <c r="F46" i="10"/>
  <c r="F48" i="11"/>
  <c r="F46" i="11"/>
  <c r="E21" i="9" l="1"/>
  <c r="E20" i="9"/>
  <c r="E25" i="10"/>
  <c r="E21" i="10"/>
  <c r="E20" i="10"/>
  <c r="E32" i="9"/>
  <c r="E31" i="9"/>
  <c r="E32" i="10"/>
  <c r="E31" i="10"/>
  <c r="E31" i="11"/>
  <c r="E32" i="11"/>
  <c r="E28" i="11"/>
  <c r="E25" i="11"/>
  <c r="E21" i="11"/>
  <c r="E20" i="11"/>
  <c r="E20" i="12"/>
  <c r="E48" i="9"/>
  <c r="E46" i="9"/>
  <c r="E48" i="10"/>
  <c r="E46" i="10"/>
  <c r="E48" i="11"/>
  <c r="E46" i="11"/>
  <c r="E60" i="9"/>
  <c r="E58" i="9"/>
  <c r="E57" i="9"/>
  <c r="E60" i="10"/>
  <c r="E59" i="10"/>
  <c r="E58" i="10"/>
  <c r="E70" i="9"/>
  <c r="E70" i="10"/>
  <c r="E63" i="10"/>
  <c r="E70" i="11"/>
  <c r="E63" i="11"/>
  <c r="E70" i="12"/>
  <c r="E60" i="12"/>
  <c r="E58" i="12"/>
  <c r="E57" i="12"/>
  <c r="E31" i="12"/>
  <c r="E28" i="12"/>
  <c r="E32" i="12"/>
  <c r="E25" i="12"/>
  <c r="E21" i="12"/>
  <c r="E18" i="12"/>
  <c r="E16" i="12"/>
  <c r="G30" i="9" l="1"/>
  <c r="G31" i="9" s="1"/>
  <c r="G32" i="9"/>
  <c r="G30" i="10"/>
  <c r="G32" i="10"/>
  <c r="G32" i="11"/>
  <c r="G32" i="12"/>
  <c r="G31" i="10"/>
  <c r="G30" i="11"/>
  <c r="G31" i="11" s="1"/>
  <c r="G30" i="12"/>
  <c r="G31" i="12" s="1"/>
  <c r="H48" i="9" l="1"/>
  <c r="H46" i="9"/>
  <c r="H46" i="10"/>
  <c r="H46" i="11"/>
  <c r="H32" i="12"/>
  <c r="H32" i="10"/>
</calcChain>
</file>

<file path=xl/sharedStrings.xml><?xml version="1.0" encoding="utf-8"?>
<sst xmlns="http://schemas.openxmlformats.org/spreadsheetml/2006/main" count="1747" uniqueCount="188">
  <si>
    <t>SMITHS GROUP PLC</t>
  </si>
  <si>
    <t>ESG DATA DISCLOSURES</t>
  </si>
  <si>
    <t>ESG data is for the global operations of Smiths Group. Data is for the 12 months ending 31 July 2024 and the 12 months prior.</t>
  </si>
  <si>
    <t>Data point</t>
  </si>
  <si>
    <t>Unit</t>
  </si>
  <si>
    <t>FY2024</t>
  </si>
  <si>
    <t>FY2023</t>
  </si>
  <si>
    <t>Target</t>
  </si>
  <si>
    <t>Group KPI</t>
  </si>
  <si>
    <t>Linked to Remuneration</t>
  </si>
  <si>
    <t>Total</t>
  </si>
  <si>
    <t>Total energy consumption</t>
  </si>
  <si>
    <t>MWh</t>
  </si>
  <si>
    <t>2% reduction by FY2025</t>
  </si>
  <si>
    <t xml:space="preserve"> -</t>
  </si>
  <si>
    <t>Total non-renewable energy consumption</t>
  </si>
  <si>
    <t>MWh (%)</t>
  </si>
  <si>
    <t>Total energy consumption used for electricity</t>
  </si>
  <si>
    <t>Total renewable energy consumption used for electricity</t>
  </si>
  <si>
    <t>80% by FY2027</t>
  </si>
  <si>
    <t>Total % of energy derived from renewable sources</t>
  </si>
  <si>
    <t>%</t>
  </si>
  <si>
    <t xml:space="preserve">Energy efficiency </t>
  </si>
  <si>
    <t>MWh/£'m revenue</t>
  </si>
  <si>
    <t>Energy consumption by type</t>
  </si>
  <si>
    <t>Breakdown by type of fuel consumption for energy purposes - Natural gas</t>
  </si>
  <si>
    <t>Breakdown by type of fuel consumption for energy purposes - LPG or Propane</t>
  </si>
  <si>
    <t>Breakdown by type of fuel consumption for energy purposes - Petrol</t>
  </si>
  <si>
    <t>Breakdown by type of fuel consumption for energy purposes - Gasoline</t>
  </si>
  <si>
    <t>Breakdown by type of fuel consumption for energy purposes - Other</t>
  </si>
  <si>
    <t>John Crane</t>
  </si>
  <si>
    <t>Smiths Detection</t>
  </si>
  <si>
    <t>Flex-Tek</t>
  </si>
  <si>
    <t>Interconnect</t>
  </si>
  <si>
    <t>tCO2e</t>
  </si>
  <si>
    <t>Global road fleet</t>
  </si>
  <si>
    <t>Road fleet</t>
  </si>
  <si>
    <t xml:space="preserve">Total vehicles </t>
  </si>
  <si>
    <t>Number</t>
  </si>
  <si>
    <t>Precentage of hybrid vehicles</t>
  </si>
  <si>
    <t>Number of battery electric vehicles (BEVs)</t>
  </si>
  <si>
    <t>Percentage of vehicles that are BEVs</t>
  </si>
  <si>
    <t xml:space="preserve">Vehicle GHG intensity </t>
  </si>
  <si>
    <t>Total GHG emissions</t>
  </si>
  <si>
    <t xml:space="preserve">Total Scope 1 </t>
  </si>
  <si>
    <t>Total Scope 2 (market-based)</t>
  </si>
  <si>
    <t>Total Scope 3</t>
  </si>
  <si>
    <t xml:space="preserve">Total Scope 1, 2 &amp; 3 GHG </t>
  </si>
  <si>
    <t>Scope 3</t>
  </si>
  <si>
    <t>Scope 3 Category 1 - Purchased goods and services</t>
  </si>
  <si>
    <t>Scope 3 Category 2 - Capital goods</t>
  </si>
  <si>
    <t>Scope 3 Category 3 - Fuel and energy-related activities</t>
  </si>
  <si>
    <t>Scope 3 Category 4 - Upstream transportation and distribution</t>
  </si>
  <si>
    <t>Scope 3 Category 5 - Waste generated in operations</t>
  </si>
  <si>
    <t>Scope 3 Category 6 - Business travel</t>
  </si>
  <si>
    <t>Scope 3 Category 7 - Employee commuting</t>
  </si>
  <si>
    <t xml:space="preserve"> - </t>
  </si>
  <si>
    <t>Scope 3 Category 11 - Use of sold products</t>
  </si>
  <si>
    <t>Scope 3 Category 12 - End of life treatment of sold products</t>
  </si>
  <si>
    <t>Scope 3 Category 15 - Investments</t>
  </si>
  <si>
    <t xml:space="preserve">Water-stressed sites - total water usage </t>
  </si>
  <si>
    <t>Water usage by source for water stressed sites</t>
  </si>
  <si>
    <t>Ground water used</t>
  </si>
  <si>
    <t>m3</t>
  </si>
  <si>
    <t>Public system water used</t>
  </si>
  <si>
    <t>Reservoir water used</t>
  </si>
  <si>
    <t>Water used - other supply</t>
  </si>
  <si>
    <t>5% reduction by FY2027</t>
  </si>
  <si>
    <t>Global water data - total water usage</t>
  </si>
  <si>
    <t>Water usage by source for all monitored sites</t>
  </si>
  <si>
    <t>Total water consumption</t>
  </si>
  <si>
    <t>Waste management</t>
  </si>
  <si>
    <t>Waste by type</t>
  </si>
  <si>
    <t>Total hazardous</t>
  </si>
  <si>
    <t>Tonnes (%)</t>
  </si>
  <si>
    <t>Total non-hazardous</t>
  </si>
  <si>
    <t>Total recycled waste</t>
  </si>
  <si>
    <t>Total incinerated waste</t>
  </si>
  <si>
    <t>Total non-recycled waste</t>
  </si>
  <si>
    <t>Total waste</t>
  </si>
  <si>
    <t>Tonnes</t>
  </si>
  <si>
    <t>30 waste/circularity projects by FY2027</t>
  </si>
  <si>
    <t>Non-hazardous waste recycled</t>
  </si>
  <si>
    <t>Non-hazardous waste incincerated</t>
  </si>
  <si>
    <t>Normalised waste</t>
  </si>
  <si>
    <t>Tonnes/£'m revenue</t>
  </si>
  <si>
    <t>Sites with ISO 14001 certification</t>
  </si>
  <si>
    <t>Total sites certified to ISO 14001</t>
  </si>
  <si>
    <t xml:space="preserve">Total sites </t>
  </si>
  <si>
    <t>Detection</t>
  </si>
  <si>
    <t>FlexTek</t>
  </si>
  <si>
    <t>ESG DATA - METRICS, TARGETS AND DISCLOSURES</t>
  </si>
  <si>
    <t>Social</t>
  </si>
  <si>
    <t>Employee</t>
  </si>
  <si>
    <t>Number of employees - John Crane</t>
  </si>
  <si>
    <t>Number of employees - Smiths Detection</t>
  </si>
  <si>
    <t>Number of employees - Flex-Tek</t>
  </si>
  <si>
    <t>Number of employees - Smiths Interconnect</t>
  </si>
  <si>
    <t>Number of employees - Group</t>
  </si>
  <si>
    <t>Women percentage of Smiths employees</t>
  </si>
  <si>
    <t>Men percentage of Smiths employees</t>
  </si>
  <si>
    <t>Management Diversity</t>
  </si>
  <si>
    <t>Women percentage of Smiths Executive Committee</t>
  </si>
  <si>
    <t>Men percentage of Smiths Executive Committee</t>
  </si>
  <si>
    <t>Women percentage of Smiths Senior Leadership Team</t>
  </si>
  <si>
    <t>30% by FY2025</t>
  </si>
  <si>
    <t>Men percentage of Smiths Senior Leadership Team</t>
  </si>
  <si>
    <t>Women percentage of senior management (Companies Act definition)</t>
  </si>
  <si>
    <t>Men percentage of senior management (Companies Act definition)</t>
  </si>
  <si>
    <t>Women percentage of senior management (UK Code definition)</t>
  </si>
  <si>
    <t>Men percentage of senior management (UK Code definition)</t>
  </si>
  <si>
    <t>Women percentage of senior management (FTSE Women Leaders definition)</t>
  </si>
  <si>
    <t>Men percentage of senior management (FTSE Women Leaders definition)</t>
  </si>
  <si>
    <t>Women percentage of Smiths management</t>
  </si>
  <si>
    <t>Men percentage of Smiths management</t>
  </si>
  <si>
    <t xml:space="preserve">Ethnic diversity percentage of senior management (Parker Review definition) </t>
  </si>
  <si>
    <t>35% by 2027</t>
  </si>
  <si>
    <r>
      <t>Number in executive management - Men</t>
    </r>
    <r>
      <rPr>
        <sz val="12"/>
        <color rgb="FFFF0000"/>
        <rFont val="Bahnschrift"/>
        <family val="2"/>
      </rPr>
      <t xml:space="preserve"> </t>
    </r>
  </si>
  <si>
    <t>Number in executive management - Women</t>
  </si>
  <si>
    <t>Number in executive management - White British or Other White (including minority White groups)</t>
  </si>
  <si>
    <t>Number in executive management - Asian/Asian British</t>
  </si>
  <si>
    <t>Board Diversity</t>
  </si>
  <si>
    <t>Number of Board members - Men</t>
  </si>
  <si>
    <t>Number of Board members - Women</t>
  </si>
  <si>
    <t>Number of senior positions on the Board (CEO, CFO, SID and Chair) - Men</t>
  </si>
  <si>
    <t>Number of senior positions on the Board (CEO, CFO, SID and Chair) - Women</t>
  </si>
  <si>
    <t>Number of Board members - White British or Other White (including minority White groups)</t>
  </si>
  <si>
    <t>Number of Board members - Asian/Asian British</t>
  </si>
  <si>
    <t>Number of senior positions on the Board (CEO, CFO, SID and Chair) - White British or Other White (including minority White groups)</t>
  </si>
  <si>
    <t>Number of senior positions on the Board (CEO, CFO, SID and Chair) - Asian/Asian British</t>
  </si>
  <si>
    <t>Employee Satisfaction</t>
  </si>
  <si>
    <t>Overall employee engagement score</t>
  </si>
  <si>
    <t xml:space="preserve">Survey response rate </t>
  </si>
  <si>
    <t>Employee perceptions of the opportunities for personal development and growth</t>
  </si>
  <si>
    <t>Employee perceptions of respectful treatment</t>
  </si>
  <si>
    <t>Employee perceptions of commitment to mental well-being</t>
  </si>
  <si>
    <t>Employee perceptions of commitment to safety</t>
  </si>
  <si>
    <t>Employee perceptions of commitment to ethical behaviour</t>
  </si>
  <si>
    <t xml:space="preserve">Employee perceptions of commitment to environment </t>
  </si>
  <si>
    <t>Employee Recruitment and Retention</t>
  </si>
  <si>
    <t>Overall rate of roles taken by internal candidates</t>
  </si>
  <si>
    <t>Voluntary employee turnover - recent hires</t>
  </si>
  <si>
    <t xml:space="preserve">Voluntary employee turnover - total </t>
  </si>
  <si>
    <t xml:space="preserve">Employee turnover rate </t>
  </si>
  <si>
    <t>Number of Early Careers participants</t>
  </si>
  <si>
    <t>Workplace Health and Safety</t>
  </si>
  <si>
    <t>Total recordable injury rate (RIR)</t>
  </si>
  <si>
    <t>&lt;0.4</t>
  </si>
  <si>
    <t xml:space="preserve">Total recordable injuries </t>
  </si>
  <si>
    <t>Lost time injury rate (per thousand hours worked) (employees)</t>
  </si>
  <si>
    <t>Fatalities (employees)</t>
  </si>
  <si>
    <t>Fatalities (contractors)</t>
  </si>
  <si>
    <t>Number of safety lookout observation and leadership tours</t>
  </si>
  <si>
    <t>Sites with ISO45001</t>
  </si>
  <si>
    <t>Community/Philanthropy</t>
  </si>
  <si>
    <t>Total funds granted by Smiths Group Foundation in the year</t>
  </si>
  <si>
    <t>Million '£</t>
  </si>
  <si>
    <t>c, £1m</t>
  </si>
  <si>
    <t>Number of organisations supported through Smiths Group Foundation Grants</t>
  </si>
  <si>
    <t>Governance</t>
  </si>
  <si>
    <t>Business ethics</t>
  </si>
  <si>
    <t>Concerns reported through the company Speak Out helpline</t>
  </si>
  <si>
    <t>Percentage substantiated</t>
  </si>
  <si>
    <t>Political donations</t>
  </si>
  <si>
    <t>Contributions to political parties</t>
  </si>
  <si>
    <t>£</t>
  </si>
  <si>
    <t>ENVIRONMENT</t>
  </si>
  <si>
    <t>Energy</t>
  </si>
  <si>
    <t>GHG emissions</t>
  </si>
  <si>
    <t>Total Scope 1 &amp; 2</t>
  </si>
  <si>
    <t>Scope 3 Category 9 - Downstream transportation and distribution</t>
  </si>
  <si>
    <t>Yes</t>
  </si>
  <si>
    <t xml:space="preserve">No sites located in water-stressed areas. </t>
  </si>
  <si>
    <t>Footnote</t>
  </si>
  <si>
    <t>Does not include 15 colleagues whose gender is unknown.</t>
  </si>
  <si>
    <t>Companies Act definition (Executive Committee plus Directors of subsidiary undertakings).</t>
  </si>
  <si>
    <t>UK Code definition (Executive Committee, including the Company Secretary, and their direct reports).</t>
  </si>
  <si>
    <t xml:space="preserve">FTSE Women Leaders definition (Executive Committee and their direct reports). </t>
  </si>
  <si>
    <t xml:space="preserve">Parker Review definition (Executive Committee and their direct reports who do not identify as White British or Other White, including minority White groups). </t>
  </si>
  <si>
    <t>Employee engagement survey score (on a 0-100 scale) reflecting the level of favourability of employee responses.</t>
  </si>
  <si>
    <t>Senior individual contributors and above vacancies filled by internal candidates.</t>
  </si>
  <si>
    <t>Recent hires (0-2 years).</t>
  </si>
  <si>
    <t xml:space="preserve">Graduates, interns and apprentices. </t>
  </si>
  <si>
    <t>Incidents involving lost days per 100 employees in 1 year (200,000 work hours).</t>
  </si>
  <si>
    <t>Recordable incidents per 100 employees in 1 year (200,000 work hours).</t>
  </si>
  <si>
    <t>FY2025</t>
  </si>
  <si>
    <t>FY2024 Restated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</si>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</sst>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_-;\-* #,##0_-;_-* &quot;-&quot;??_-;_-@_-"/>
    <numFmt numFmtId="165" formatCode="0.0%"/>
    <numFmt numFmtId="166" formatCode="_-* #,##0.0_-;\-* #,##0.0_-;_-* &quot;-&quot;??_-;_-@_-"/>
    <numFmt numFmtId="167" formatCode="0.0"/>
  </numFmts>
  <fonts count="3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4"/>
      <name val="Bahnschrift"/>
      <family val="2"/>
    </font>
    <font>
      <b/>
      <sz val="14"/>
      <color rgb="FF008080"/>
      <name val="Bahnschrift"/>
      <family val="2"/>
    </font>
    <font>
      <sz val="12"/>
      <color rgb="FF002060"/>
      <name val="Bahnschrift"/>
      <family val="2"/>
    </font>
    <font>
      <sz val="12"/>
      <color rgb="FF000000"/>
      <name val="Bahnschrift"/>
      <family val="2"/>
    </font>
    <font>
      <sz val="10"/>
      <color rgb="FF4472C4"/>
      <name val="Bahnschrift"/>
      <family val="2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Bahnschrift"/>
      <family val="2"/>
    </font>
    <font>
      <sz val="11"/>
      <color theme="1"/>
      <name val="Bahnschrift"/>
      <family val="2"/>
    </font>
    <font>
      <sz val="12"/>
      <name val="Bahnschrift"/>
      <family val="2"/>
    </font>
    <font>
      <sz val="12"/>
      <color rgb="FFFF0000"/>
      <name val="Bahnschrift"/>
      <family val="2"/>
    </font>
    <font>
      <sz val="11"/>
      <name val="Calibri"/>
      <family val="2"/>
      <scheme val="minor"/>
    </font>
    <font>
      <sz val="12"/>
      <color theme="1"/>
      <name val="Bahnschrift"/>
      <family val="2"/>
    </font>
    <font>
      <sz val="11"/>
      <name val="Calibri"/>
      <family val="2"/>
    </font>
    <font>
      <sz val="18"/>
      <name val="Calibri"/>
      <family val="2"/>
      <scheme val="minor"/>
    </font>
    <font>
      <b/>
      <sz val="12"/>
      <color rgb="FF002060"/>
      <name val="Bahnschrift"/>
      <family val="2"/>
    </font>
    <font>
      <b/>
      <sz val="12"/>
      <color theme="1"/>
      <name val="Bahnschrift"/>
      <family val="2"/>
    </font>
    <font>
      <b/>
      <sz val="12"/>
      <name val="Bahnschrift"/>
      <family val="2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4"/>
      <color theme="4"/>
      <name val="Bahnschrift"/>
      <family val="2"/>
    </font>
    <font>
      <b/>
      <sz val="14"/>
      <color rgb="FF008080"/>
      <name val="Bahnschrift"/>
      <family val="2"/>
    </font>
    <font>
      <sz val="12"/>
      <color rgb="FF002060"/>
      <name val="Bahnschrift"/>
      <family val="2"/>
    </font>
    <font>
      <b/>
      <sz val="12"/>
      <color rgb="FF002060"/>
      <name val="Bahnschrift"/>
      <family val="2"/>
    </font>
    <font>
      <sz val="12"/>
      <name val="Bahnschrift"/>
      <family val="2"/>
    </font>
    <font>
      <b/>
      <sz val="12"/>
      <color theme="1"/>
      <name val="Bahnschrift"/>
      <family val="2"/>
    </font>
    <font>
      <b/>
      <sz val="12"/>
      <name val="Bahnschrift"/>
      <family val="2"/>
    </font>
    <font>
      <sz val="11"/>
      <name val="Calibri"/>
      <family val="2"/>
    </font>
    <font>
      <sz val="12"/>
      <color rgb="FF000000"/>
      <name val="Bahnschrift"/>
      <family val="2"/>
    </font>
    <font>
      <sz val="10"/>
      <color rgb="FF4472C4"/>
      <name val="Bahnschrift"/>
      <family val="2"/>
    </font>
    <font>
      <sz val="11"/>
      <color indexed="8"/>
      <name val="Bahnschrift"/>
      <family val="2"/>
    </font>
    <font>
      <b/>
      <sz val="14"/>
      <color theme="4"/>
      <name val="Bahnschrift"/>
      <family val="2"/>
    </font>
    <font>
      <b/>
      <sz val="14"/>
      <color theme="5"/>
      <name val="Bahnschrift"/>
      <family val="2"/>
    </font>
    <font>
      <i/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/>
      <top/>
      <bottom style="thin">
        <color theme="0" tint="-0.14999847407452621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/>
      <right style="thin">
        <color theme="0" tint="-4.9989318521683403E-2"/>
      </right>
      <top style="thin">
        <color theme="0" tint="-4.9989318521683403E-2"/>
      </top>
      <bottom/>
      <diagonal/>
    </border>
    <border>
      <left style="thin">
        <color theme="0" tint="-4.9989318521683403E-2"/>
      </left>
      <right/>
      <top/>
      <bottom/>
      <diagonal/>
    </border>
    <border>
      <left/>
      <right style="thin">
        <color theme="0" tint="-4.9989318521683403E-2"/>
      </right>
      <top/>
      <bottom/>
      <diagonal/>
    </border>
    <border>
      <left/>
      <right style="thin">
        <color theme="0" tint="-4.9989318521683403E-2"/>
      </right>
      <top/>
      <bottom style="thin">
        <color theme="0" tint="-4.9989318521683403E-2"/>
      </bottom>
      <diagonal/>
    </border>
    <border>
      <left/>
      <right/>
      <top style="thin">
        <color theme="0" tint="-4.9989318521683403E-2"/>
      </top>
      <bottom/>
      <diagonal/>
    </border>
    <border>
      <left/>
      <right/>
      <top/>
      <bottom style="thin">
        <color theme="0" tint="-4.9989318521683403E-2"/>
      </bottom>
      <diagonal/>
    </border>
    <border>
      <left/>
      <right/>
      <top style="thin">
        <color theme="0" tint="-4.9989318521683403E-2"/>
      </top>
      <bottom style="thin">
        <color theme="0" tint="-4.9989318521683403E-2"/>
      </bottom>
      <diagonal/>
    </border>
    <border>
      <left/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/>
      <diagonal/>
    </border>
    <border>
      <left style="thin">
        <color theme="0" tint="-4.9989318521683403E-2"/>
      </left>
      <right style="thin">
        <color theme="0" tint="-4.9989318521683403E-2"/>
      </right>
      <top/>
      <bottom/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theme="0" tint="-4.9989318521683403E-2"/>
      </bottom>
      <diagonal/>
    </border>
    <border>
      <left style="thin">
        <color theme="0" tint="-4.9989318521683403E-2"/>
      </left>
      <right/>
      <top style="thin">
        <color theme="0" tint="-4.9989318521683403E-2"/>
      </top>
      <bottom style="thin">
        <color theme="0" tint="-4.9989318521683403E-2"/>
      </bottom>
      <diagonal/>
    </border>
    <border>
      <left/>
      <right/>
      <top style="thin">
        <color theme="0" tint="-0.14999847407452621"/>
      </top>
      <bottom/>
      <diagonal/>
    </border>
    <border>
      <left style="thin">
        <color theme="0" tint="-4.9989318521683403E-2"/>
      </left>
      <right/>
      <top style="thin">
        <color theme="0" tint="-4.9989318521683403E-2"/>
      </top>
      <bottom style="thin">
        <color theme="0" tint="-0.14999847407452621"/>
      </bottom>
      <diagonal/>
    </border>
    <border>
      <left/>
      <right/>
      <top style="thin">
        <color theme="0" tint="-4.9989318521683403E-2"/>
      </top>
      <bottom style="thin">
        <color theme="0" tint="-0.14999847407452621"/>
      </bottom>
      <diagonal/>
    </border>
    <border>
      <left/>
      <right style="thin">
        <color theme="0" tint="-4.9989318521683403E-2"/>
      </right>
      <top style="thin">
        <color theme="0" tint="-4.9989318521683403E-2"/>
      </top>
      <bottom style="thin">
        <color theme="0" tint="-0.14999847407452621"/>
      </bottom>
      <diagonal/>
    </border>
    <border>
      <left style="thin">
        <color theme="0" tint="-4.9989318521683403E-2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4.9989318521683403E-2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4.9989318521683403E-2"/>
      </right>
      <top/>
      <bottom style="thin">
        <color theme="0" tint="-0.14999847407452621"/>
      </bottom>
      <diagonal/>
    </border>
    <border>
      <left style="thin">
        <color theme="0" tint="-4.9989318521683403E-2"/>
      </left>
      <right/>
      <top style="thin">
        <color theme="0" tint="-0.14999847407452621"/>
      </top>
      <bottom/>
      <diagonal/>
    </border>
    <border>
      <left/>
      <right style="thin">
        <color theme="0" tint="-4.9989318521683403E-2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/>
      <diagonal/>
    </border>
    <border>
      <left/>
      <right style="thin">
        <color theme="0" tint="-0.14999847407452621"/>
      </right>
      <top style="thin">
        <color theme="0" tint="-0.14999847407452621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66">
    <xf numFmtId="0" fontId="0" fillId="0" borderId="0" xfId="0"/>
    <xf numFmtId="0" fontId="2" fillId="2" borderId="0" xfId="0" applyFont="1" applyFill="1"/>
    <xf numFmtId="0" fontId="0" fillId="2" borderId="0" xfId="0" applyFill="1"/>
    <xf numFmtId="0" fontId="0" fillId="2" borderId="0" xfId="0" applyFill="1" applyAlignment="1">
      <alignment horizontal="center"/>
    </xf>
    <xf numFmtId="0" fontId="7" fillId="2" borderId="0" xfId="0" applyFont="1" applyFill="1" applyAlignment="1">
      <alignment vertical="center"/>
    </xf>
    <xf numFmtId="0" fontId="3" fillId="2" borderId="0" xfId="0" applyFont="1" applyFill="1"/>
    <xf numFmtId="164" fontId="13" fillId="2" borderId="0" xfId="1" applyNumberFormat="1" applyFont="1" applyFill="1" applyBorder="1" applyAlignment="1"/>
    <xf numFmtId="0" fontId="9" fillId="2" borderId="0" xfId="0" applyFont="1" applyFill="1" applyAlignment="1">
      <alignment horizontal="center"/>
    </xf>
    <xf numFmtId="164" fontId="13" fillId="2" borderId="0" xfId="1" applyNumberFormat="1" applyFont="1" applyFill="1" applyBorder="1"/>
    <xf numFmtId="164" fontId="15" fillId="2" borderId="0" xfId="1" applyNumberFormat="1" applyFont="1" applyFill="1" applyBorder="1"/>
    <xf numFmtId="0" fontId="11" fillId="2" borderId="0" xfId="0" applyFont="1" applyFill="1" applyAlignment="1">
      <alignment horizontal="center"/>
    </xf>
    <xf numFmtId="164" fontId="16" fillId="2" borderId="0" xfId="1" applyNumberFormat="1" applyFont="1" applyFill="1" applyBorder="1" applyAlignment="1">
      <alignment horizontal="center" vertical="center"/>
    </xf>
    <xf numFmtId="2" fontId="0" fillId="2" borderId="0" xfId="0" applyNumberFormat="1" applyFill="1"/>
    <xf numFmtId="0" fontId="9" fillId="2" borderId="1" xfId="0" applyFont="1" applyFill="1" applyBorder="1" applyAlignment="1">
      <alignment horizontal="center"/>
    </xf>
    <xf numFmtId="0" fontId="0" fillId="2" borderId="1" xfId="0" applyFill="1" applyBorder="1"/>
    <xf numFmtId="164" fontId="0" fillId="2" borderId="1" xfId="1" applyNumberFormat="1" applyFont="1" applyFill="1" applyBorder="1"/>
    <xf numFmtId="0" fontId="4" fillId="2" borderId="0" xfId="0" applyFont="1" applyFill="1" applyAlignment="1">
      <alignment horizontal="left" vertical="center"/>
    </xf>
    <xf numFmtId="0" fontId="9" fillId="2" borderId="8" xfId="0" applyFont="1" applyFill="1" applyBorder="1" applyAlignment="1">
      <alignment horizontal="center" vertical="center"/>
    </xf>
    <xf numFmtId="164" fontId="13" fillId="2" borderId="8" xfId="1" applyNumberFormat="1" applyFont="1" applyFill="1" applyBorder="1" applyAlignment="1"/>
    <xf numFmtId="0" fontId="0" fillId="2" borderId="6" xfId="0" applyFill="1" applyBorder="1"/>
    <xf numFmtId="0" fontId="11" fillId="2" borderId="0" xfId="0" applyFont="1" applyFill="1"/>
    <xf numFmtId="0" fontId="11" fillId="2" borderId="9" xfId="0" applyFont="1" applyFill="1" applyBorder="1"/>
    <xf numFmtId="0" fontId="9" fillId="2" borderId="10" xfId="0" applyFont="1" applyFill="1" applyBorder="1" applyAlignment="1">
      <alignment horizontal="center"/>
    </xf>
    <xf numFmtId="0" fontId="11" fillId="2" borderId="10" xfId="0" applyFont="1" applyFill="1" applyBorder="1"/>
    <xf numFmtId="164" fontId="13" fillId="2" borderId="10" xfId="1" applyNumberFormat="1" applyFont="1" applyFill="1" applyBorder="1" applyAlignment="1"/>
    <xf numFmtId="164" fontId="13" fillId="2" borderId="10" xfId="1" applyNumberFormat="1" applyFont="1" applyFill="1" applyBorder="1"/>
    <xf numFmtId="164" fontId="15" fillId="2" borderId="10" xfId="1" applyNumberFormat="1" applyFont="1" applyFill="1" applyBorder="1"/>
    <xf numFmtId="0" fontId="11" fillId="2" borderId="10" xfId="0" applyFont="1" applyFill="1" applyBorder="1" applyAlignment="1">
      <alignment horizontal="center"/>
    </xf>
    <xf numFmtId="0" fontId="11" fillId="2" borderId="10" xfId="0" applyFont="1" applyFill="1" applyBorder="1" applyAlignment="1">
      <alignment horizontal="center" vertical="center"/>
    </xf>
    <xf numFmtId="164" fontId="13" fillId="2" borderId="10" xfId="1" applyNumberFormat="1" applyFont="1" applyFill="1" applyBorder="1" applyAlignment="1">
      <alignment vertical="center"/>
    </xf>
    <xf numFmtId="164" fontId="16" fillId="2" borderId="10" xfId="1" applyNumberFormat="1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/>
    </xf>
    <xf numFmtId="164" fontId="13" fillId="2" borderId="8" xfId="1" applyNumberFormat="1" applyFont="1" applyFill="1" applyBorder="1"/>
    <xf numFmtId="164" fontId="15" fillId="2" borderId="8" xfId="1" applyNumberFormat="1" applyFont="1" applyFill="1" applyBorder="1"/>
    <xf numFmtId="0" fontId="11" fillId="2" borderId="9" xfId="0" applyFont="1" applyFill="1" applyBorder="1" applyAlignment="1">
      <alignment horizontal="center"/>
    </xf>
    <xf numFmtId="164" fontId="13" fillId="2" borderId="9" xfId="1" applyNumberFormat="1" applyFont="1" applyFill="1" applyBorder="1"/>
    <xf numFmtId="0" fontId="11" fillId="2" borderId="8" xfId="0" applyFont="1" applyFill="1" applyBorder="1" applyAlignment="1">
      <alignment vertical="center"/>
    </xf>
    <xf numFmtId="0" fontId="11" fillId="2" borderId="1" xfId="0" applyFont="1" applyFill="1" applyBorder="1"/>
    <xf numFmtId="0" fontId="11" fillId="2" borderId="1" xfId="0" applyFont="1" applyFill="1" applyBorder="1" applyAlignment="1">
      <alignment horizontal="left" vertical="center"/>
    </xf>
    <xf numFmtId="0" fontId="11" fillId="2" borderId="10" xfId="0" applyFont="1" applyFill="1" applyBorder="1" applyAlignment="1">
      <alignment vertical="center"/>
    </xf>
    <xf numFmtId="0" fontId="11" fillId="2" borderId="10" xfId="0" applyFont="1" applyFill="1" applyBorder="1" applyAlignment="1">
      <alignment horizontal="left"/>
    </xf>
    <xf numFmtId="0" fontId="11" fillId="2" borderId="8" xfId="0" applyFont="1" applyFill="1" applyBorder="1"/>
    <xf numFmtId="0" fontId="19" fillId="2" borderId="1" xfId="0" applyFont="1" applyFill="1" applyBorder="1"/>
    <xf numFmtId="0" fontId="18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20" fillId="2" borderId="1" xfId="0" applyFont="1" applyFill="1" applyBorder="1"/>
    <xf numFmtId="0" fontId="8" fillId="2" borderId="0" xfId="0" applyFont="1" applyFill="1"/>
    <xf numFmtId="0" fontId="0" fillId="2" borderId="1" xfId="0" applyFill="1" applyBorder="1" applyAlignment="1">
      <alignment horizontal="center"/>
    </xf>
    <xf numFmtId="0" fontId="11" fillId="2" borderId="4" xfId="0" applyFont="1" applyFill="1" applyBorder="1" applyAlignment="1">
      <alignment vertical="center"/>
    </xf>
    <xf numFmtId="0" fontId="11" fillId="2" borderId="3" xfId="0" applyFont="1" applyFill="1" applyBorder="1"/>
    <xf numFmtId="0" fontId="11" fillId="2" borderId="6" xfId="0" applyFont="1" applyFill="1" applyBorder="1"/>
    <xf numFmtId="0" fontId="11" fillId="2" borderId="7" xfId="0" applyFont="1" applyFill="1" applyBorder="1"/>
    <xf numFmtId="0" fontId="11" fillId="2" borderId="15" xfId="0" applyFont="1" applyFill="1" applyBorder="1"/>
    <xf numFmtId="0" fontId="8" fillId="2" borderId="16" xfId="0" applyFont="1" applyFill="1" applyBorder="1"/>
    <xf numFmtId="0" fontId="21" fillId="2" borderId="1" xfId="0" applyFont="1" applyFill="1" applyBorder="1"/>
    <xf numFmtId="164" fontId="8" fillId="2" borderId="1" xfId="1" applyNumberFormat="1" applyFont="1" applyFill="1" applyBorder="1"/>
    <xf numFmtId="0" fontId="8" fillId="2" borderId="1" xfId="0" applyFont="1" applyFill="1" applyBorder="1"/>
    <xf numFmtId="0" fontId="7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24" fillId="2" borderId="16" xfId="0" applyFont="1" applyFill="1" applyBorder="1" applyAlignment="1">
      <alignment horizontal="center" vertical="center" wrapText="1"/>
    </xf>
    <xf numFmtId="0" fontId="22" fillId="2" borderId="10" xfId="0" applyFont="1" applyFill="1" applyBorder="1" applyAlignment="1">
      <alignment horizontal="center" vertical="center" wrapText="1"/>
    </xf>
    <xf numFmtId="0" fontId="22" fillId="2" borderId="8" xfId="0" applyFont="1" applyFill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center" vertical="center" wrapText="1"/>
    </xf>
    <xf numFmtId="164" fontId="16" fillId="2" borderId="8" xfId="1" applyNumberFormat="1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left"/>
    </xf>
    <xf numFmtId="164" fontId="16" fillId="2" borderId="9" xfId="1" applyNumberFormat="1" applyFont="1" applyFill="1" applyBorder="1" applyAlignment="1">
      <alignment horizontal="center" vertical="center"/>
    </xf>
    <xf numFmtId="164" fontId="13" fillId="2" borderId="9" xfId="1" applyNumberFormat="1" applyFont="1" applyFill="1" applyBorder="1" applyAlignment="1">
      <alignment vertical="center"/>
    </xf>
    <xf numFmtId="0" fontId="4" fillId="2" borderId="17" xfId="0" applyFont="1" applyFill="1" applyBorder="1" applyAlignment="1">
      <alignment horizontal="left" vertical="center"/>
    </xf>
    <xf numFmtId="0" fontId="4" fillId="2" borderId="18" xfId="0" applyFont="1" applyFill="1" applyBorder="1" applyAlignment="1">
      <alignment horizontal="left" vertical="center"/>
    </xf>
    <xf numFmtId="0" fontId="4" fillId="2" borderId="18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/>
    </xf>
    <xf numFmtId="0" fontId="17" fillId="2" borderId="5" xfId="0" applyFont="1" applyFill="1" applyBorder="1" applyAlignment="1">
      <alignment horizontal="left" vertical="center"/>
    </xf>
    <xf numFmtId="164" fontId="16" fillId="2" borderId="11" xfId="1" applyNumberFormat="1" applyFont="1" applyFill="1" applyBorder="1" applyAlignment="1">
      <alignment horizontal="center" vertical="center"/>
    </xf>
    <xf numFmtId="164" fontId="16" fillId="2" borderId="6" xfId="1" applyNumberFormat="1" applyFont="1" applyFill="1" applyBorder="1" applyAlignment="1">
      <alignment horizontal="center" vertical="center"/>
    </xf>
    <xf numFmtId="0" fontId="14" fillId="2" borderId="5" xfId="0" applyFont="1" applyFill="1" applyBorder="1" applyAlignment="1">
      <alignment horizontal="center" vertical="center" textRotation="90" wrapText="1"/>
    </xf>
    <xf numFmtId="0" fontId="17" fillId="2" borderId="20" xfId="0" applyFont="1" applyFill="1" applyBorder="1" applyAlignment="1">
      <alignment horizontal="left" vertical="center"/>
    </xf>
    <xf numFmtId="0" fontId="0" fillId="2" borderId="21" xfId="0" applyFill="1" applyBorder="1"/>
    <xf numFmtId="0" fontId="9" fillId="2" borderId="5" xfId="0" applyFont="1" applyFill="1" applyBorder="1" applyAlignment="1">
      <alignment horizontal="center" vertical="center" textRotation="90" wrapText="1"/>
    </xf>
    <xf numFmtId="164" fontId="16" fillId="2" borderId="4" xfId="1" applyNumberFormat="1" applyFont="1" applyFill="1" applyBorder="1" applyAlignment="1">
      <alignment horizontal="center" vertical="center"/>
    </xf>
    <xf numFmtId="0" fontId="17" fillId="2" borderId="20" xfId="0" applyFont="1" applyFill="1" applyBorder="1"/>
    <xf numFmtId="0" fontId="8" fillId="2" borderId="21" xfId="0" applyFont="1" applyFill="1" applyBorder="1"/>
    <xf numFmtId="164" fontId="16" fillId="2" borderId="7" xfId="1" applyNumberFormat="1" applyFont="1" applyFill="1" applyBorder="1" applyAlignment="1">
      <alignment horizontal="center" vertical="center"/>
    </xf>
    <xf numFmtId="0" fontId="8" fillId="2" borderId="24" xfId="0" applyFont="1" applyFill="1" applyBorder="1"/>
    <xf numFmtId="0" fontId="0" fillId="2" borderId="0" xfId="0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165" fontId="0" fillId="2" borderId="0" xfId="0" applyNumberFormat="1" applyFill="1" applyAlignment="1">
      <alignment horizontal="center" vertical="center"/>
    </xf>
    <xf numFmtId="0" fontId="6" fillId="2" borderId="0" xfId="0" applyFont="1" applyFill="1"/>
    <xf numFmtId="0" fontId="0" fillId="2" borderId="0" xfId="0" applyFill="1" applyBorder="1" applyAlignment="1">
      <alignment horizontal="center" vertical="center"/>
    </xf>
    <xf numFmtId="0" fontId="0" fillId="2" borderId="0" xfId="0" applyFill="1" applyBorder="1" applyAlignment="1">
      <alignment horizontal="center"/>
    </xf>
    <xf numFmtId="0" fontId="0" fillId="2" borderId="0" xfId="0" applyFill="1" applyBorder="1"/>
    <xf numFmtId="9" fontId="0" fillId="2" borderId="0" xfId="2" applyFont="1" applyFill="1" applyBorder="1" applyAlignment="1">
      <alignment horizontal="center" vertical="center"/>
    </xf>
    <xf numFmtId="9" fontId="13" fillId="2" borderId="0" xfId="2" applyFont="1" applyFill="1" applyBorder="1" applyAlignment="1">
      <alignment horizontal="center" vertical="center"/>
    </xf>
    <xf numFmtId="9" fontId="0" fillId="2" borderId="0" xfId="0" applyNumberFormat="1" applyFill="1" applyBorder="1" applyAlignment="1">
      <alignment horizontal="center" vertical="center"/>
    </xf>
    <xf numFmtId="165" fontId="0" fillId="2" borderId="0" xfId="0" applyNumberFormat="1" applyFill="1" applyBorder="1" applyAlignment="1">
      <alignment horizontal="center" vertical="center"/>
    </xf>
    <xf numFmtId="165" fontId="0" fillId="2" borderId="0" xfId="2" applyNumberFormat="1" applyFont="1" applyFill="1" applyBorder="1" applyAlignment="1">
      <alignment horizontal="center" vertical="center"/>
    </xf>
    <xf numFmtId="0" fontId="25" fillId="2" borderId="0" xfId="0" applyFont="1" applyFill="1"/>
    <xf numFmtId="0" fontId="26" fillId="2" borderId="0" xfId="0" applyFont="1" applyFill="1"/>
    <xf numFmtId="0" fontId="27" fillId="2" borderId="17" xfId="0" applyFont="1" applyFill="1" applyBorder="1" applyAlignment="1">
      <alignment horizontal="left" vertical="center"/>
    </xf>
    <xf numFmtId="0" fontId="27" fillId="2" borderId="18" xfId="0" applyFont="1" applyFill="1" applyBorder="1" applyAlignment="1">
      <alignment horizontal="left" vertical="center"/>
    </xf>
    <xf numFmtId="0" fontId="27" fillId="2" borderId="18" xfId="0" applyFont="1" applyFill="1" applyBorder="1" applyAlignment="1">
      <alignment horizontal="center" vertical="center"/>
    </xf>
    <xf numFmtId="0" fontId="27" fillId="2" borderId="18" xfId="0" applyFont="1" applyFill="1" applyBorder="1" applyAlignment="1">
      <alignment horizontal="center" vertical="center" wrapText="1"/>
    </xf>
    <xf numFmtId="0" fontId="27" fillId="2" borderId="19" xfId="0" applyFont="1" applyFill="1" applyBorder="1" applyAlignment="1">
      <alignment horizontal="center" vertical="center"/>
    </xf>
    <xf numFmtId="0" fontId="28" fillId="2" borderId="5" xfId="0" applyFont="1" applyFill="1" applyBorder="1" applyAlignment="1">
      <alignment horizontal="left" vertical="center"/>
    </xf>
    <xf numFmtId="0" fontId="27" fillId="2" borderId="0" xfId="0" applyFont="1" applyFill="1" applyAlignment="1">
      <alignment horizontal="left" vertical="center"/>
    </xf>
    <xf numFmtId="0" fontId="14" fillId="2" borderId="0" xfId="0" applyFont="1" applyFill="1" applyAlignment="1">
      <alignment horizontal="center"/>
    </xf>
    <xf numFmtId="0" fontId="29" fillId="2" borderId="4" xfId="0" applyFont="1" applyFill="1" applyBorder="1" applyAlignment="1">
      <alignment vertical="center"/>
    </xf>
    <xf numFmtId="0" fontId="29" fillId="2" borderId="8" xfId="0" applyFont="1" applyFill="1" applyBorder="1" applyAlignment="1">
      <alignment vertical="center"/>
    </xf>
    <xf numFmtId="0" fontId="14" fillId="2" borderId="8" xfId="0" applyFont="1" applyFill="1" applyBorder="1" applyAlignment="1">
      <alignment horizontal="center" vertical="center"/>
    </xf>
    <xf numFmtId="0" fontId="29" fillId="2" borderId="3" xfId="0" applyFont="1" applyFill="1" applyBorder="1"/>
    <xf numFmtId="0" fontId="29" fillId="2" borderId="10" xfId="0" applyFont="1" applyFill="1" applyBorder="1"/>
    <xf numFmtId="0" fontId="14" fillId="2" borderId="10" xfId="0" applyFont="1" applyFill="1" applyBorder="1" applyAlignment="1">
      <alignment horizontal="center"/>
    </xf>
    <xf numFmtId="9" fontId="13" fillId="2" borderId="10" xfId="2" applyFont="1" applyFill="1" applyBorder="1"/>
    <xf numFmtId="0" fontId="29" fillId="2" borderId="6" xfId="0" applyFont="1" applyFill="1" applyBorder="1"/>
    <xf numFmtId="0" fontId="29" fillId="2" borderId="0" xfId="0" applyFont="1" applyFill="1"/>
    <xf numFmtId="164" fontId="13" fillId="2" borderId="0" xfId="1" applyNumberFormat="1" applyFont="1" applyFill="1"/>
    <xf numFmtId="164" fontId="16" fillId="2" borderId="0" xfId="1" applyNumberFormat="1" applyFont="1" applyFill="1" applyAlignment="1">
      <alignment horizontal="center" vertical="center"/>
    </xf>
    <xf numFmtId="0" fontId="29" fillId="2" borderId="7" xfId="0" applyFont="1" applyFill="1" applyBorder="1"/>
    <xf numFmtId="0" fontId="29" fillId="2" borderId="9" xfId="0" applyFont="1" applyFill="1" applyBorder="1"/>
    <xf numFmtId="0" fontId="14" fillId="2" borderId="9" xfId="0" applyFont="1" applyFill="1" applyBorder="1" applyAlignment="1">
      <alignment horizontal="center"/>
    </xf>
    <xf numFmtId="0" fontId="29" fillId="2" borderId="15" xfId="0" applyFont="1" applyFill="1" applyBorder="1"/>
    <xf numFmtId="0" fontId="28" fillId="2" borderId="20" xfId="0" applyFont="1" applyFill="1" applyBorder="1" applyAlignment="1">
      <alignment horizontal="left" vertical="center"/>
    </xf>
    <xf numFmtId="0" fontId="29" fillId="2" borderId="1" xfId="0" applyFont="1" applyFill="1" applyBorder="1"/>
    <xf numFmtId="0" fontId="14" fillId="2" borderId="1" xfId="0" applyFont="1" applyFill="1" applyBorder="1" applyAlignment="1">
      <alignment horizontal="center"/>
    </xf>
    <xf numFmtId="0" fontId="29" fillId="2" borderId="0" xfId="0" applyFont="1" applyFill="1" applyAlignment="1">
      <alignment horizontal="center"/>
    </xf>
    <xf numFmtId="164" fontId="0" fillId="2" borderId="0" xfId="1" applyNumberFormat="1" applyFont="1" applyFill="1"/>
    <xf numFmtId="0" fontId="29" fillId="2" borderId="10" xfId="0" applyFont="1" applyFill="1" applyBorder="1" applyAlignment="1">
      <alignment horizontal="center"/>
    </xf>
    <xf numFmtId="0" fontId="29" fillId="2" borderId="10" xfId="0" applyFont="1" applyFill="1" applyBorder="1" applyAlignment="1">
      <alignment vertical="center"/>
    </xf>
    <xf numFmtId="0" fontId="29" fillId="2" borderId="10" xfId="0" applyFont="1" applyFill="1" applyBorder="1" applyAlignment="1">
      <alignment horizontal="center" vertical="center"/>
    </xf>
    <xf numFmtId="0" fontId="29" fillId="2" borderId="1" xfId="0" applyFont="1" applyFill="1" applyBorder="1" applyAlignment="1">
      <alignment horizontal="left" vertical="center"/>
    </xf>
    <xf numFmtId="0" fontId="30" fillId="2" borderId="1" xfId="0" applyFont="1" applyFill="1" applyBorder="1" applyAlignment="1">
      <alignment horizontal="center"/>
    </xf>
    <xf numFmtId="0" fontId="29" fillId="2" borderId="9" xfId="0" applyFont="1" applyFill="1" applyBorder="1" applyAlignment="1">
      <alignment horizontal="left"/>
    </xf>
    <xf numFmtId="0" fontId="29" fillId="2" borderId="9" xfId="0" applyFont="1" applyFill="1" applyBorder="1" applyAlignment="1">
      <alignment horizontal="center"/>
    </xf>
    <xf numFmtId="0" fontId="29" fillId="2" borderId="10" xfId="0" applyFont="1" applyFill="1" applyBorder="1" applyAlignment="1">
      <alignment horizontal="left"/>
    </xf>
    <xf numFmtId="0" fontId="28" fillId="2" borderId="20" xfId="0" applyFont="1" applyFill="1" applyBorder="1"/>
    <xf numFmtId="0" fontId="31" fillId="2" borderId="1" xfId="0" applyFont="1" applyFill="1" applyBorder="1"/>
    <xf numFmtId="164" fontId="32" fillId="2" borderId="0" xfId="1" applyNumberFormat="1" applyFont="1" applyFill="1"/>
    <xf numFmtId="164" fontId="32" fillId="2" borderId="10" xfId="1" applyNumberFormat="1" applyFont="1" applyFill="1" applyBorder="1"/>
    <xf numFmtId="0" fontId="29" fillId="2" borderId="8" xfId="0" applyFont="1" applyFill="1" applyBorder="1"/>
    <xf numFmtId="0" fontId="29" fillId="2" borderId="8" xfId="0" applyFont="1" applyFill="1" applyBorder="1" applyAlignment="1">
      <alignment horizontal="center"/>
    </xf>
    <xf numFmtId="164" fontId="32" fillId="2" borderId="8" xfId="1" applyNumberFormat="1" applyFont="1" applyFill="1" applyBorder="1"/>
    <xf numFmtId="0" fontId="17" fillId="2" borderId="25" xfId="0" applyFont="1" applyFill="1" applyBorder="1" applyAlignment="1">
      <alignment horizontal="left" vertical="center"/>
    </xf>
    <xf numFmtId="0" fontId="0" fillId="2" borderId="1" xfId="0" applyFill="1" applyBorder="1" applyAlignment="1">
      <alignment horizontal="center" vertical="center"/>
    </xf>
    <xf numFmtId="0" fontId="0" fillId="2" borderId="26" xfId="0" applyFill="1" applyBorder="1"/>
    <xf numFmtId="0" fontId="0" fillId="2" borderId="16" xfId="0" applyFill="1" applyBorder="1"/>
    <xf numFmtId="164" fontId="16" fillId="2" borderId="16" xfId="1" applyNumberFormat="1" applyFont="1" applyFill="1" applyBorder="1" applyAlignment="1">
      <alignment horizontal="center" vertical="center"/>
    </xf>
    <xf numFmtId="0" fontId="0" fillId="2" borderId="2" xfId="0" applyFill="1" applyBorder="1"/>
    <xf numFmtId="0" fontId="0" fillId="2" borderId="2" xfId="0" applyFill="1" applyBorder="1" applyAlignment="1">
      <alignment horizontal="center" vertical="center"/>
    </xf>
    <xf numFmtId="9" fontId="0" fillId="2" borderId="0" xfId="2" applyFont="1" applyFill="1" applyAlignment="1">
      <alignment horizontal="center" vertical="center"/>
    </xf>
    <xf numFmtId="0" fontId="28" fillId="2" borderId="25" xfId="0" applyFont="1" applyFill="1" applyBorder="1" applyAlignment="1">
      <alignment horizontal="left" vertical="center"/>
    </xf>
    <xf numFmtId="164" fontId="16" fillId="2" borderId="1" xfId="1" applyNumberFormat="1" applyFont="1" applyFill="1" applyBorder="1" applyAlignment="1">
      <alignment horizontal="center" vertical="center"/>
    </xf>
    <xf numFmtId="0" fontId="11" fillId="2" borderId="0" xfId="0" applyFont="1" applyFill="1" applyBorder="1"/>
    <xf numFmtId="164" fontId="0" fillId="2" borderId="0" xfId="1" applyNumberFormat="1" applyFont="1" applyFill="1" applyAlignment="1">
      <alignment horizontal="center" vertical="center"/>
    </xf>
    <xf numFmtId="1" fontId="13" fillId="2" borderId="0" xfId="0" applyNumberFormat="1" applyFont="1" applyFill="1" applyAlignment="1">
      <alignment horizontal="center" vertical="center"/>
    </xf>
    <xf numFmtId="165" fontId="0" fillId="2" borderId="1" xfId="0" applyNumberFormat="1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34" fillId="2" borderId="0" xfId="0" applyFont="1" applyFill="1"/>
    <xf numFmtId="0" fontId="27" fillId="2" borderId="1" xfId="0" applyFont="1" applyFill="1" applyBorder="1"/>
    <xf numFmtId="164" fontId="35" fillId="2" borderId="1" xfId="1" applyNumberFormat="1" applyFont="1" applyFill="1" applyBorder="1" applyAlignment="1">
      <alignment horizontal="center" vertical="center"/>
    </xf>
    <xf numFmtId="0" fontId="28" fillId="2" borderId="25" xfId="0" applyFont="1" applyFill="1" applyBorder="1"/>
    <xf numFmtId="0" fontId="28" fillId="2" borderId="0" xfId="0" applyFont="1" applyFill="1" applyBorder="1" applyAlignment="1">
      <alignment horizontal="left" vertical="center"/>
    </xf>
    <xf numFmtId="0" fontId="17" fillId="2" borderId="0" xfId="0" applyFont="1" applyFill="1" applyBorder="1" applyAlignment="1">
      <alignment horizontal="left" vertical="center"/>
    </xf>
    <xf numFmtId="0" fontId="27" fillId="2" borderId="16" xfId="0" applyFont="1" applyFill="1" applyBorder="1" applyAlignment="1">
      <alignment horizontal="left" vertical="center"/>
    </xf>
    <xf numFmtId="0" fontId="27" fillId="2" borderId="16" xfId="0" applyFont="1" applyFill="1" applyBorder="1" applyAlignment="1">
      <alignment horizontal="center" vertical="center"/>
    </xf>
    <xf numFmtId="9" fontId="0" fillId="2" borderId="0" xfId="0" applyNumberFormat="1" applyFill="1" applyAlignment="1">
      <alignment horizontal="center" vertical="center"/>
    </xf>
    <xf numFmtId="164" fontId="16" fillId="2" borderId="21" xfId="1" applyNumberFormat="1" applyFont="1" applyFill="1" applyBorder="1" applyAlignment="1">
      <alignment horizontal="center" vertical="center"/>
    </xf>
    <xf numFmtId="0" fontId="28" fillId="2" borderId="27" xfId="0" applyFont="1" applyFill="1" applyBorder="1"/>
    <xf numFmtId="164" fontId="16" fillId="2" borderId="24" xfId="1" applyNumberFormat="1" applyFont="1" applyFill="1" applyBorder="1" applyAlignment="1">
      <alignment horizontal="center" vertical="center"/>
    </xf>
    <xf numFmtId="164" fontId="16" fillId="2" borderId="2" xfId="1" applyNumberFormat="1" applyFont="1" applyFill="1" applyBorder="1" applyAlignment="1">
      <alignment horizontal="center" vertical="center"/>
    </xf>
    <xf numFmtId="164" fontId="16" fillId="2" borderId="22" xfId="1" applyNumberFormat="1" applyFont="1" applyFill="1" applyBorder="1" applyAlignment="1">
      <alignment horizontal="center" vertical="center"/>
    </xf>
    <xf numFmtId="0" fontId="0" fillId="2" borderId="28" xfId="0" applyFill="1" applyBorder="1"/>
    <xf numFmtId="0" fontId="8" fillId="2" borderId="1" xfId="0" applyFont="1" applyFill="1" applyBorder="1" applyAlignment="1">
      <alignment horizontal="center" vertical="center" wrapText="1"/>
    </xf>
    <xf numFmtId="0" fontId="29" fillId="2" borderId="8" xfId="0" applyFont="1" applyFill="1" applyBorder="1" applyAlignment="1">
      <alignment horizontal="left"/>
    </xf>
    <xf numFmtId="0" fontId="14" fillId="2" borderId="15" xfId="0" applyFont="1" applyFill="1" applyBorder="1" applyAlignment="1">
      <alignment horizontal="center" vertical="center" textRotation="90" wrapText="1"/>
    </xf>
    <xf numFmtId="0" fontId="28" fillId="2" borderId="23" xfId="0" applyFont="1" applyFill="1" applyBorder="1"/>
    <xf numFmtId="0" fontId="31" fillId="2" borderId="16" xfId="0" applyFont="1" applyFill="1" applyBorder="1"/>
    <xf numFmtId="0" fontId="20" fillId="2" borderId="16" xfId="0" applyFont="1" applyFill="1" applyBorder="1"/>
    <xf numFmtId="0" fontId="8" fillId="2" borderId="16" xfId="0" applyFont="1" applyFill="1" applyBorder="1" applyAlignment="1">
      <alignment horizontal="center"/>
    </xf>
    <xf numFmtId="164" fontId="8" fillId="2" borderId="16" xfId="1" applyNumberFormat="1" applyFont="1" applyFill="1" applyBorder="1"/>
    <xf numFmtId="0" fontId="8" fillId="2" borderId="26" xfId="0" applyFont="1" applyFill="1" applyBorder="1"/>
    <xf numFmtId="0" fontId="29" fillId="2" borderId="0" xfId="0" applyFont="1" applyFill="1" applyBorder="1"/>
    <xf numFmtId="0" fontId="29" fillId="2" borderId="0" xfId="0" applyFont="1" applyFill="1" applyBorder="1" applyAlignment="1">
      <alignment horizontal="center"/>
    </xf>
    <xf numFmtId="0" fontId="11" fillId="2" borderId="8" xfId="0" applyFont="1" applyFill="1" applyBorder="1" applyAlignment="1">
      <alignment horizontal="left"/>
    </xf>
    <xf numFmtId="0" fontId="36" fillId="2" borderId="0" xfId="0" applyFont="1" applyFill="1"/>
    <xf numFmtId="0" fontId="37" fillId="2" borderId="0" xfId="0" applyFont="1" applyFill="1"/>
    <xf numFmtId="166" fontId="13" fillId="2" borderId="0" xfId="1" applyNumberFormat="1" applyFont="1" applyFill="1"/>
    <xf numFmtId="166" fontId="13" fillId="2" borderId="9" xfId="1" applyNumberFormat="1" applyFont="1" applyFill="1" applyBorder="1"/>
    <xf numFmtId="164" fontId="23" fillId="2" borderId="0" xfId="1" applyNumberFormat="1" applyFont="1" applyFill="1" applyBorder="1" applyAlignment="1">
      <alignment horizontal="center" vertical="center"/>
    </xf>
    <xf numFmtId="9" fontId="13" fillId="2" borderId="10" xfId="1" applyNumberFormat="1" applyFont="1" applyFill="1" applyBorder="1"/>
    <xf numFmtId="0" fontId="0" fillId="2" borderId="0" xfId="0" applyFill="1" applyAlignment="1">
      <alignment vertical="center"/>
    </xf>
    <xf numFmtId="0" fontId="11" fillId="2" borderId="0" xfId="0" applyFont="1" applyFill="1" applyAlignment="1">
      <alignment vertical="center"/>
    </xf>
    <xf numFmtId="3" fontId="0" fillId="2" borderId="0" xfId="0" applyNumberFormat="1" applyFill="1" applyAlignment="1">
      <alignment horizontal="center" vertical="center"/>
    </xf>
    <xf numFmtId="164" fontId="0" fillId="2" borderId="0" xfId="1" applyNumberFormat="1" applyFont="1" applyFill="1" applyBorder="1" applyAlignment="1">
      <alignment horizontal="left" vertical="center"/>
    </xf>
    <xf numFmtId="164" fontId="0" fillId="2" borderId="0" xfId="1" applyNumberFormat="1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33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29" fillId="2" borderId="0" xfId="0" applyFont="1" applyFill="1" applyAlignment="1">
      <alignment vertical="center"/>
    </xf>
    <xf numFmtId="0" fontId="11" fillId="2" borderId="0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vertical="center"/>
    </xf>
    <xf numFmtId="0" fontId="14" fillId="2" borderId="1" xfId="0" applyFont="1" applyFill="1" applyBorder="1" applyAlignment="1">
      <alignment horizontal="center" vertical="center"/>
    </xf>
    <xf numFmtId="0" fontId="0" fillId="2" borderId="16" xfId="0" applyFill="1" applyBorder="1" applyAlignment="1">
      <alignment vertical="center"/>
    </xf>
    <xf numFmtId="0" fontId="14" fillId="2" borderId="16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vertical="center"/>
    </xf>
    <xf numFmtId="0" fontId="9" fillId="2" borderId="16" xfId="0" quotePrefix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vertical="center"/>
    </xf>
    <xf numFmtId="0" fontId="9" fillId="2" borderId="2" xfId="0" applyFont="1" applyFill="1" applyBorder="1" applyAlignment="1">
      <alignment horizontal="center" vertical="center"/>
    </xf>
    <xf numFmtId="0" fontId="0" fillId="2" borderId="0" xfId="0" applyFill="1" applyBorder="1" applyAlignment="1">
      <alignment vertical="center"/>
    </xf>
    <xf numFmtId="0" fontId="14" fillId="2" borderId="0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/>
    </xf>
    <xf numFmtId="9" fontId="14" fillId="2" borderId="10" xfId="0" applyNumberFormat="1" applyFont="1" applyFill="1" applyBorder="1" applyAlignment="1">
      <alignment horizontal="center"/>
    </xf>
    <xf numFmtId="9" fontId="14" fillId="2" borderId="0" xfId="2" applyFont="1" applyFill="1" applyAlignment="1">
      <alignment horizontal="center"/>
    </xf>
    <xf numFmtId="167" fontId="14" fillId="2" borderId="9" xfId="0" applyNumberFormat="1" applyFont="1" applyFill="1" applyBorder="1" applyAlignment="1">
      <alignment horizontal="center"/>
    </xf>
    <xf numFmtId="3" fontId="29" fillId="2" borderId="9" xfId="0" applyNumberFormat="1" applyFont="1" applyFill="1" applyBorder="1" applyAlignment="1">
      <alignment horizontal="center"/>
    </xf>
    <xf numFmtId="1" fontId="29" fillId="2" borderId="10" xfId="0" applyNumberFormat="1" applyFont="1" applyFill="1" applyBorder="1" applyAlignment="1">
      <alignment horizontal="center"/>
    </xf>
    <xf numFmtId="167" fontId="29" fillId="2" borderId="0" xfId="0" applyNumberFormat="1" applyFont="1" applyFill="1" applyAlignment="1">
      <alignment horizontal="center"/>
    </xf>
    <xf numFmtId="1" fontId="29" fillId="2" borderId="0" xfId="0" applyNumberFormat="1" applyFont="1" applyFill="1" applyAlignment="1">
      <alignment horizontal="center"/>
    </xf>
    <xf numFmtId="164" fontId="29" fillId="2" borderId="10" xfId="1" applyNumberFormat="1" applyFont="1" applyFill="1" applyBorder="1" applyAlignment="1">
      <alignment horizontal="center"/>
    </xf>
    <xf numFmtId="3" fontId="29" fillId="2" borderId="10" xfId="0" applyNumberFormat="1" applyFont="1" applyFill="1" applyBorder="1" applyAlignment="1">
      <alignment horizontal="center"/>
    </xf>
    <xf numFmtId="9" fontId="29" fillId="2" borderId="10" xfId="2" applyFont="1" applyFill="1" applyBorder="1" applyAlignment="1">
      <alignment horizontal="center"/>
    </xf>
    <xf numFmtId="3" fontId="29" fillId="2" borderId="0" xfId="0" applyNumberFormat="1" applyFont="1" applyFill="1" applyAlignment="1">
      <alignment horizontal="center"/>
    </xf>
    <xf numFmtId="9" fontId="11" fillId="2" borderId="10" xfId="2" applyFont="1" applyFill="1" applyBorder="1" applyAlignment="1">
      <alignment horizontal="center"/>
    </xf>
    <xf numFmtId="3" fontId="14" fillId="2" borderId="8" xfId="0" applyNumberFormat="1" applyFont="1" applyFill="1" applyBorder="1" applyAlignment="1">
      <alignment horizontal="center" vertical="center"/>
    </xf>
    <xf numFmtId="3" fontId="14" fillId="2" borderId="0" xfId="0" applyNumberFormat="1" applyFont="1" applyFill="1" applyAlignment="1">
      <alignment horizontal="center"/>
    </xf>
    <xf numFmtId="3" fontId="14" fillId="2" borderId="10" xfId="0" applyNumberFormat="1" applyFont="1" applyFill="1" applyBorder="1" applyAlignment="1">
      <alignment horizontal="center"/>
    </xf>
    <xf numFmtId="1" fontId="14" fillId="2" borderId="10" xfId="0" applyNumberFormat="1" applyFont="1" applyFill="1" applyBorder="1" applyAlignment="1">
      <alignment horizontal="center"/>
    </xf>
    <xf numFmtId="0" fontId="33" fillId="2" borderId="0" xfId="0" applyFont="1" applyFill="1" applyAlignment="1">
      <alignment horizontal="center" vertical="center" textRotation="90" wrapText="1"/>
    </xf>
    <xf numFmtId="0" fontId="10" fillId="2" borderId="0" xfId="0" applyFont="1" applyFill="1" applyAlignment="1">
      <alignment horizontal="center" textRotation="90"/>
    </xf>
    <xf numFmtId="0" fontId="9" fillId="2" borderId="5" xfId="0" applyFont="1" applyFill="1" applyBorder="1" applyAlignment="1">
      <alignment horizontal="center" vertical="center" textRotation="90" wrapText="1"/>
    </xf>
    <xf numFmtId="0" fontId="14" fillId="2" borderId="12" xfId="0" applyFont="1" applyFill="1" applyBorder="1" applyAlignment="1">
      <alignment horizontal="center" vertical="center" textRotation="90"/>
    </xf>
    <xf numFmtId="0" fontId="14" fillId="2" borderId="13" xfId="0" applyFont="1" applyFill="1" applyBorder="1" applyAlignment="1">
      <alignment horizontal="center" vertical="center" textRotation="90"/>
    </xf>
    <xf numFmtId="0" fontId="14" fillId="2" borderId="14" xfId="0" applyFont="1" applyFill="1" applyBorder="1" applyAlignment="1">
      <alignment horizontal="center" vertical="center" textRotation="90"/>
    </xf>
    <xf numFmtId="0" fontId="14" fillId="2" borderId="5" xfId="0" applyFont="1" applyFill="1" applyBorder="1" applyAlignment="1">
      <alignment horizontal="center" vertical="center" textRotation="90" wrapText="1"/>
    </xf>
    <xf numFmtId="0" fontId="9" fillId="2" borderId="5" xfId="0" applyFont="1" applyFill="1" applyBorder="1" applyAlignment="1">
      <alignment horizontal="center" vertical="center" textRotation="90"/>
    </xf>
    <xf numFmtId="0" fontId="14" fillId="2" borderId="5" xfId="0" applyFont="1" applyFill="1" applyBorder="1" applyAlignment="1">
      <alignment horizontal="center" vertical="center" textRotation="90"/>
    </xf>
    <xf numFmtId="164" fontId="14" fillId="2" borderId="8" xfId="1" applyNumberFormat="1" applyFont="1" applyFill="1" applyBorder="1" applyAlignment="1">
      <alignment horizontal="center" vertical="center"/>
    </xf>
    <xf numFmtId="164" fontId="14" fillId="2" borderId="10" xfId="1" applyNumberFormat="1" applyFont="1" applyFill="1" applyBorder="1" applyAlignment="1">
      <alignment horizontal="center"/>
    </xf>
    <xf numFmtId="164" fontId="14" fillId="2" borderId="0" xfId="1" applyNumberFormat="1" applyFont="1" applyFill="1" applyAlignment="1">
      <alignment horizontal="center"/>
    </xf>
    <xf numFmtId="164" fontId="14" fillId="2" borderId="9" xfId="1" applyNumberFormat="1" applyFont="1" applyFill="1" applyBorder="1" applyAlignment="1">
      <alignment horizontal="center"/>
    </xf>
    <xf numFmtId="164" fontId="9" fillId="2" borderId="10" xfId="1" applyNumberFormat="1" applyFont="1" applyFill="1" applyBorder="1" applyAlignment="1">
      <alignment horizontal="center"/>
    </xf>
    <xf numFmtId="164" fontId="14" fillId="2" borderId="1" xfId="1" applyNumberFormat="1" applyFont="1" applyFill="1" applyBorder="1" applyAlignment="1">
      <alignment horizontal="center"/>
    </xf>
    <xf numFmtId="164" fontId="29" fillId="2" borderId="0" xfId="1" applyNumberFormat="1" applyFont="1" applyFill="1" applyAlignment="1">
      <alignment horizontal="center"/>
    </xf>
    <xf numFmtId="164" fontId="11" fillId="2" borderId="10" xfId="1" applyNumberFormat="1" applyFont="1" applyFill="1" applyBorder="1" applyAlignment="1">
      <alignment horizontal="center"/>
    </xf>
    <xf numFmtId="164" fontId="29" fillId="2" borderId="10" xfId="1" applyNumberFormat="1" applyFont="1" applyFill="1" applyBorder="1" applyAlignment="1">
      <alignment horizontal="center" vertical="center"/>
    </xf>
    <xf numFmtId="164" fontId="11" fillId="2" borderId="0" xfId="1" applyNumberFormat="1" applyFont="1" applyFill="1" applyAlignment="1">
      <alignment horizontal="center"/>
    </xf>
    <xf numFmtId="164" fontId="30" fillId="2" borderId="1" xfId="1" applyNumberFormat="1" applyFont="1" applyFill="1" applyBorder="1" applyAlignment="1">
      <alignment horizontal="center"/>
    </xf>
    <xf numFmtId="164" fontId="11" fillId="2" borderId="9" xfId="1" applyNumberFormat="1" applyFont="1" applyFill="1" applyBorder="1" applyAlignment="1">
      <alignment horizontal="center"/>
    </xf>
    <xf numFmtId="164" fontId="29" fillId="2" borderId="8" xfId="1" applyNumberFormat="1" applyFont="1" applyFill="1" applyBorder="1" applyAlignment="1">
      <alignment horizontal="center"/>
    </xf>
    <xf numFmtId="164" fontId="11" fillId="2" borderId="8" xfId="1" applyNumberFormat="1" applyFont="1" applyFill="1" applyBorder="1" applyAlignment="1">
      <alignment horizontal="center"/>
    </xf>
    <xf numFmtId="164" fontId="29" fillId="2" borderId="9" xfId="1" applyNumberFormat="1" applyFont="1" applyFill="1" applyBorder="1" applyAlignment="1">
      <alignment horizontal="center"/>
    </xf>
    <xf numFmtId="164" fontId="8" fillId="2" borderId="16" xfId="1" applyNumberFormat="1" applyFont="1" applyFill="1" applyBorder="1" applyAlignment="1">
      <alignment horizontal="center"/>
    </xf>
    <xf numFmtId="164" fontId="9" fillId="2" borderId="8" xfId="1" applyNumberFormat="1" applyFont="1" applyFill="1" applyBorder="1" applyAlignment="1">
      <alignment horizontal="center" vertical="center"/>
    </xf>
    <xf numFmtId="164" fontId="9" fillId="2" borderId="0" xfId="1" applyNumberFormat="1" applyFont="1" applyFill="1" applyAlignment="1">
      <alignment horizontal="center"/>
    </xf>
    <xf numFmtId="164" fontId="9" fillId="2" borderId="1" xfId="1" applyNumberFormat="1" applyFont="1" applyFill="1" applyBorder="1" applyAlignment="1">
      <alignment horizontal="center"/>
    </xf>
    <xf numFmtId="164" fontId="18" fillId="2" borderId="1" xfId="1" applyNumberFormat="1" applyFont="1" applyFill="1" applyBorder="1" applyAlignment="1">
      <alignment horizontal="center"/>
    </xf>
    <xf numFmtId="164" fontId="8" fillId="2" borderId="1" xfId="1" applyNumberFormat="1" applyFont="1" applyFill="1" applyBorder="1" applyAlignment="1">
      <alignment horizontal="center"/>
    </xf>
    <xf numFmtId="164" fontId="38" fillId="2" borderId="16" xfId="1" applyNumberFormat="1" applyFont="1" applyFill="1" applyBorder="1" applyAlignment="1">
      <alignment horizontal="center" vertical="center" wrapText="1"/>
    </xf>
    <xf numFmtId="164" fontId="38" fillId="2" borderId="0" xfId="1" applyNumberFormat="1" applyFont="1" applyFill="1" applyBorder="1" applyAlignment="1">
      <alignment horizontal="center" vertical="center" wrapText="1"/>
    </xf>
    <xf numFmtId="164" fontId="38" fillId="2" borderId="2" xfId="1" applyNumberFormat="1" applyFont="1" applyFill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648418</xdr:colOff>
      <xdr:row>4</xdr:row>
      <xdr:rowOff>48752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387F8E29-1147-4B92-A4CE-AA3C37DD5898}"/>
            </a:ext>
          </a:extLst>
        </xdr:cNvPr>
        <xdr:cNvSpPr/>
      </xdr:nvSpPr>
      <xdr:spPr>
        <a:xfrm>
          <a:off x="0" y="0"/>
          <a:ext cx="2814587" cy="786171"/>
        </a:xfrm>
        <a:prstGeom prst="rect">
          <a:avLst/>
        </a:prstGeom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 editAs="oneCell">
    <xdr:from>
      <xdr:col>0</xdr:col>
      <xdr:colOff>236793</xdr:colOff>
      <xdr:row>0</xdr:row>
      <xdr:rowOff>154478</xdr:rowOff>
    </xdr:from>
    <xdr:to>
      <xdr:col>2</xdr:col>
      <xdr:colOff>506331</xdr:colOff>
      <xdr:row>3</xdr:row>
      <xdr:rowOff>30214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FB8DA6D-5363-4239-82F9-23B3478932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6793" y="154478"/>
          <a:ext cx="2426182" cy="42880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2084337</xdr:colOff>
      <xdr:row>4</xdr:row>
      <xdr:rowOff>84496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69F368FF-D4CE-4A04-8E9C-69A865763857}"/>
            </a:ext>
          </a:extLst>
        </xdr:cNvPr>
        <xdr:cNvSpPr/>
      </xdr:nvSpPr>
      <xdr:spPr>
        <a:xfrm>
          <a:off x="0" y="0"/>
          <a:ext cx="2814587" cy="782996"/>
        </a:xfrm>
        <a:prstGeom prst="rect">
          <a:avLst/>
        </a:prstGeom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 editAs="oneCell">
    <xdr:from>
      <xdr:col>0</xdr:col>
      <xdr:colOff>239968</xdr:colOff>
      <xdr:row>0</xdr:row>
      <xdr:rowOff>154478</xdr:rowOff>
    </xdr:from>
    <xdr:to>
      <xdr:col>1</xdr:col>
      <xdr:colOff>1935900</xdr:colOff>
      <xdr:row>3</xdr:row>
      <xdr:rowOff>56229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E6364EA-9886-4091-AB65-0AFBF00B37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9968" y="154478"/>
          <a:ext cx="2429357" cy="42562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2084337</xdr:colOff>
      <xdr:row>4</xdr:row>
      <xdr:rowOff>84496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C3D05B25-EBBE-43AF-B1DE-7FF8A8F5DC64}"/>
            </a:ext>
          </a:extLst>
        </xdr:cNvPr>
        <xdr:cNvSpPr/>
      </xdr:nvSpPr>
      <xdr:spPr>
        <a:xfrm>
          <a:off x="0" y="0"/>
          <a:ext cx="2814587" cy="782996"/>
        </a:xfrm>
        <a:prstGeom prst="rect">
          <a:avLst/>
        </a:prstGeom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 editAs="oneCell">
    <xdr:from>
      <xdr:col>0</xdr:col>
      <xdr:colOff>239968</xdr:colOff>
      <xdr:row>0</xdr:row>
      <xdr:rowOff>154478</xdr:rowOff>
    </xdr:from>
    <xdr:to>
      <xdr:col>1</xdr:col>
      <xdr:colOff>1935900</xdr:colOff>
      <xdr:row>3</xdr:row>
      <xdr:rowOff>56229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EA0F869-7AA1-4466-B22A-9867820DA9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9968" y="154478"/>
          <a:ext cx="2429357" cy="42562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2084337</xdr:colOff>
      <xdr:row>4</xdr:row>
      <xdr:rowOff>84496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7B6985E5-C1A6-479F-A3B1-17329D6D8B0F}"/>
            </a:ext>
          </a:extLst>
        </xdr:cNvPr>
        <xdr:cNvSpPr/>
      </xdr:nvSpPr>
      <xdr:spPr>
        <a:xfrm>
          <a:off x="0" y="0"/>
          <a:ext cx="2814587" cy="782996"/>
        </a:xfrm>
        <a:prstGeom prst="rect">
          <a:avLst/>
        </a:prstGeom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 editAs="oneCell">
    <xdr:from>
      <xdr:col>0</xdr:col>
      <xdr:colOff>239968</xdr:colOff>
      <xdr:row>0</xdr:row>
      <xdr:rowOff>154478</xdr:rowOff>
    </xdr:from>
    <xdr:to>
      <xdr:col>1</xdr:col>
      <xdr:colOff>1932725</xdr:colOff>
      <xdr:row>3</xdr:row>
      <xdr:rowOff>56229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3FB6BEF-A634-4C57-AB03-BF48024879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9968" y="154478"/>
          <a:ext cx="2429357" cy="42562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2086205</xdr:colOff>
      <xdr:row>4</xdr:row>
      <xdr:rowOff>54614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4646C7ED-4183-4082-AD61-EC801548D731}"/>
            </a:ext>
          </a:extLst>
        </xdr:cNvPr>
        <xdr:cNvSpPr/>
      </xdr:nvSpPr>
      <xdr:spPr>
        <a:xfrm>
          <a:off x="0" y="0"/>
          <a:ext cx="2814587" cy="782996"/>
        </a:xfrm>
        <a:prstGeom prst="rect">
          <a:avLst/>
        </a:prstGeom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 editAs="oneCell">
    <xdr:from>
      <xdr:col>0</xdr:col>
      <xdr:colOff>239968</xdr:colOff>
      <xdr:row>0</xdr:row>
      <xdr:rowOff>154478</xdr:rowOff>
    </xdr:from>
    <xdr:to>
      <xdr:col>1</xdr:col>
      <xdr:colOff>1934593</xdr:colOff>
      <xdr:row>3</xdr:row>
      <xdr:rowOff>30642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66BFF46-738F-4559-9688-CB27A61B1C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9968" y="154478"/>
          <a:ext cx="2429357" cy="42562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9B46BC-E686-4A8F-A70A-B2BF4B8705CD}">
  <dimension ref="A7:R90"/>
  <sheetViews>
    <sheetView zoomScale="63" zoomScaleNormal="93" workbookViewId="0">
      <pane ySplit="17" topLeftCell="A67" activePane="bottomLeft" state="frozen"/>
      <selection pane="bottomLeft" activeCell="I71" sqref="I71"/>
    </sheetView>
  </sheetViews>
  <sheetFormatPr defaultColWidth="9.1796875" defaultRowHeight="15" customHeight="1" x14ac:dyDescent="0.35"/>
  <cols>
    <col min="1" max="1" width="9.1796875" style="2"/>
    <col min="2" max="2" width="21.81640625" style="2" customWidth="1"/>
    <col min="3" max="3" width="97.1796875" style="2" customWidth="1"/>
    <col min="4" max="4" width="12.54296875" style="2" customWidth="1"/>
    <col min="5" max="5" width="14.453125" style="3" customWidth="1"/>
    <col min="6" max="6" width="16.26953125" style="87" customWidth="1"/>
    <col min="7" max="7" width="16.453125" style="3" customWidth="1"/>
    <col min="8" max="8" width="15.54296875" style="2" customWidth="1"/>
    <col min="9" max="9" width="138.453125" style="2" customWidth="1"/>
    <col min="10" max="16384" width="9.1796875" style="2"/>
  </cols>
  <sheetData>
    <row r="7" spans="1:9" ht="17.5" x14ac:dyDescent="0.35">
      <c r="A7" s="1" t="s">
        <v>0</v>
      </c>
      <c r="D7" s="3"/>
    </row>
    <row r="8" spans="1:9" ht="17.5" x14ac:dyDescent="0.35">
      <c r="A8" s="1" t="s">
        <v>91</v>
      </c>
      <c r="D8" s="3"/>
    </row>
    <row r="9" spans="1:9" ht="14.5" x14ac:dyDescent="0.35">
      <c r="D9" s="3"/>
    </row>
    <row r="10" spans="1:9" ht="14.5" x14ac:dyDescent="0.35">
      <c r="A10" s="4" t="s">
        <v>2</v>
      </c>
      <c r="D10" s="3"/>
    </row>
    <row r="11" spans="1:9" s="4" customFormat="1" ht="14.5" x14ac:dyDescent="0.35">
      <c r="E11" s="88"/>
      <c r="F11" s="88"/>
      <c r="G11" s="88"/>
    </row>
    <row r="12" spans="1:9" ht="14.5" x14ac:dyDescent="0.35">
      <c r="D12" s="3"/>
    </row>
    <row r="13" spans="1:9" ht="17.5" x14ac:dyDescent="0.35">
      <c r="A13" s="188" t="s">
        <v>92</v>
      </c>
      <c r="D13" s="3"/>
    </row>
    <row r="15" spans="1:9" x14ac:dyDescent="0.35">
      <c r="A15" s="16" t="s">
        <v>3</v>
      </c>
      <c r="B15" s="16"/>
      <c r="D15" s="89" t="s">
        <v>4</v>
      </c>
      <c r="E15" s="89">
        <v>2024</v>
      </c>
      <c r="F15" s="89">
        <v>2023</v>
      </c>
      <c r="G15" s="89" t="s">
        <v>7</v>
      </c>
      <c r="H15" s="89" t="s">
        <v>8</v>
      </c>
      <c r="I15" s="89" t="s">
        <v>173</v>
      </c>
    </row>
    <row r="16" spans="1:9" x14ac:dyDescent="0.35">
      <c r="A16" s="16"/>
      <c r="B16" s="16"/>
      <c r="C16" s="16"/>
      <c r="D16" s="89"/>
      <c r="E16" s="89"/>
      <c r="F16" s="89"/>
      <c r="G16" s="89"/>
      <c r="H16" s="89"/>
    </row>
    <row r="17" spans="1:9" x14ac:dyDescent="0.35">
      <c r="A17" s="165" t="s">
        <v>93</v>
      </c>
      <c r="B17" s="94"/>
      <c r="C17" s="94"/>
      <c r="D17" s="94"/>
      <c r="E17" s="93"/>
      <c r="F17" s="92"/>
      <c r="G17" s="93"/>
      <c r="H17" s="94"/>
    </row>
    <row r="18" spans="1:9" ht="23.5" x14ac:dyDescent="0.35">
      <c r="C18" s="194" t="s">
        <v>94</v>
      </c>
      <c r="D18" s="198" t="s">
        <v>38</v>
      </c>
      <c r="E18" s="197">
        <v>6229</v>
      </c>
      <c r="F18" s="196">
        <v>6109</v>
      </c>
      <c r="G18" s="120" t="s">
        <v>14</v>
      </c>
      <c r="H18" s="77" t="s">
        <v>14</v>
      </c>
    </row>
    <row r="19" spans="1:9" ht="23.5" x14ac:dyDescent="0.35">
      <c r="C19" s="194" t="s">
        <v>95</v>
      </c>
      <c r="D19" s="198" t="s">
        <v>38</v>
      </c>
      <c r="E19" s="197">
        <v>3267</v>
      </c>
      <c r="F19" s="196">
        <v>3123</v>
      </c>
      <c r="G19" s="120" t="s">
        <v>14</v>
      </c>
      <c r="H19" s="77" t="s">
        <v>14</v>
      </c>
    </row>
    <row r="20" spans="1:9" ht="23.5" x14ac:dyDescent="0.35">
      <c r="C20" s="194" t="s">
        <v>96</v>
      </c>
      <c r="D20" s="198" t="s">
        <v>38</v>
      </c>
      <c r="E20" s="197">
        <v>3655</v>
      </c>
      <c r="F20" s="196">
        <v>3327</v>
      </c>
      <c r="G20" s="120" t="s">
        <v>14</v>
      </c>
      <c r="H20" s="77" t="s">
        <v>14</v>
      </c>
    </row>
    <row r="21" spans="1:9" ht="23.5" x14ac:dyDescent="0.35">
      <c r="C21" s="194" t="s">
        <v>97</v>
      </c>
      <c r="D21" s="198" t="s">
        <v>38</v>
      </c>
      <c r="E21" s="197">
        <v>2016</v>
      </c>
      <c r="F21" s="196">
        <v>2052</v>
      </c>
      <c r="G21" s="120" t="s">
        <v>14</v>
      </c>
      <c r="H21" s="77" t="s">
        <v>14</v>
      </c>
    </row>
    <row r="22" spans="1:9" ht="23.5" x14ac:dyDescent="0.35">
      <c r="C22" s="194" t="s">
        <v>98</v>
      </c>
      <c r="D22" s="198" t="s">
        <v>38</v>
      </c>
      <c r="E22" s="92">
        <v>566</v>
      </c>
      <c r="F22" s="92">
        <v>545</v>
      </c>
      <c r="G22" s="120" t="s">
        <v>14</v>
      </c>
      <c r="H22" s="77" t="s">
        <v>14</v>
      </c>
    </row>
    <row r="23" spans="1:9" ht="23.5" x14ac:dyDescent="0.35">
      <c r="C23" s="194" t="s">
        <v>99</v>
      </c>
      <c r="D23" s="198" t="s">
        <v>21</v>
      </c>
      <c r="E23" s="95">
        <v>0.28999999999999998</v>
      </c>
      <c r="F23" s="95">
        <v>0.28999999999999998</v>
      </c>
      <c r="G23" s="120" t="s">
        <v>14</v>
      </c>
      <c r="H23" s="77" t="s">
        <v>14</v>
      </c>
      <c r="I23" s="2" t="s">
        <v>174</v>
      </c>
    </row>
    <row r="24" spans="1:9" ht="23.5" x14ac:dyDescent="0.35">
      <c r="C24" s="203" t="s">
        <v>100</v>
      </c>
      <c r="D24" s="200" t="s">
        <v>21</v>
      </c>
      <c r="E24" s="152">
        <v>0.71</v>
      </c>
      <c r="F24" s="152">
        <v>0.71</v>
      </c>
      <c r="G24" s="120" t="s">
        <v>14</v>
      </c>
      <c r="H24" s="77" t="s">
        <v>14</v>
      </c>
      <c r="I24" s="2" t="s">
        <v>174</v>
      </c>
    </row>
    <row r="25" spans="1:9" x14ac:dyDescent="0.35">
      <c r="A25" s="164" t="s">
        <v>101</v>
      </c>
      <c r="B25" s="94"/>
      <c r="C25" s="214"/>
      <c r="D25" s="215"/>
      <c r="E25" s="92"/>
      <c r="F25" s="92"/>
      <c r="G25" s="93"/>
      <c r="H25" s="94"/>
    </row>
    <row r="26" spans="1:9" ht="23.5" x14ac:dyDescent="0.35">
      <c r="C26" s="194" t="s">
        <v>102</v>
      </c>
      <c r="D26" s="198" t="s">
        <v>21</v>
      </c>
      <c r="E26" s="96">
        <v>0.36</v>
      </c>
      <c r="F26" s="95">
        <v>0.25</v>
      </c>
      <c r="G26" s="120" t="s">
        <v>14</v>
      </c>
      <c r="H26" s="77" t="s">
        <v>14</v>
      </c>
    </row>
    <row r="27" spans="1:9" ht="23.5" x14ac:dyDescent="0.35">
      <c r="C27" s="194" t="s">
        <v>103</v>
      </c>
      <c r="D27" s="198" t="s">
        <v>21</v>
      </c>
      <c r="E27" s="96">
        <v>0.64</v>
      </c>
      <c r="F27" s="95">
        <v>0.75</v>
      </c>
      <c r="G27" s="120" t="s">
        <v>14</v>
      </c>
      <c r="H27" s="77" t="s">
        <v>14</v>
      </c>
    </row>
    <row r="28" spans="1:9" x14ac:dyDescent="0.35">
      <c r="C28" s="194" t="s">
        <v>104</v>
      </c>
      <c r="D28" s="198" t="s">
        <v>21</v>
      </c>
      <c r="E28" s="95">
        <v>0.27</v>
      </c>
      <c r="F28" s="95">
        <v>0.25</v>
      </c>
      <c r="G28" s="92" t="s">
        <v>105</v>
      </c>
      <c r="H28" s="191" t="s">
        <v>171</v>
      </c>
    </row>
    <row r="29" spans="1:9" ht="23.5" x14ac:dyDescent="0.35">
      <c r="C29" s="194" t="s">
        <v>106</v>
      </c>
      <c r="D29" s="198" t="s">
        <v>21</v>
      </c>
      <c r="E29" s="95">
        <v>0.73</v>
      </c>
      <c r="F29" s="95">
        <v>0.75</v>
      </c>
      <c r="G29" s="120" t="s">
        <v>14</v>
      </c>
      <c r="H29" s="77" t="s">
        <v>14</v>
      </c>
    </row>
    <row r="30" spans="1:9" ht="23.5" x14ac:dyDescent="0.35">
      <c r="C30" s="194" t="s">
        <v>107</v>
      </c>
      <c r="D30" s="198" t="s">
        <v>21</v>
      </c>
      <c r="E30" s="95">
        <v>0.17</v>
      </c>
      <c r="F30" s="95">
        <v>0.17</v>
      </c>
      <c r="G30" s="120" t="s">
        <v>14</v>
      </c>
      <c r="H30" s="77" t="s">
        <v>14</v>
      </c>
      <c r="I30" s="2" t="s">
        <v>175</v>
      </c>
    </row>
    <row r="31" spans="1:9" ht="23.5" x14ac:dyDescent="0.35">
      <c r="C31" s="194" t="s">
        <v>108</v>
      </c>
      <c r="D31" s="198" t="s">
        <v>21</v>
      </c>
      <c r="E31" s="95">
        <v>0.83</v>
      </c>
      <c r="F31" s="95">
        <v>0.83</v>
      </c>
      <c r="G31" s="120" t="s">
        <v>14</v>
      </c>
      <c r="H31" s="77" t="s">
        <v>14</v>
      </c>
      <c r="I31" s="2" t="s">
        <v>175</v>
      </c>
    </row>
    <row r="32" spans="1:9" ht="23.5" x14ac:dyDescent="0.35">
      <c r="C32" s="194" t="s">
        <v>109</v>
      </c>
      <c r="D32" s="198" t="s">
        <v>21</v>
      </c>
      <c r="E32" s="95">
        <v>0.38</v>
      </c>
      <c r="F32" s="95">
        <v>0.36</v>
      </c>
      <c r="G32" s="120" t="s">
        <v>14</v>
      </c>
      <c r="H32" s="77" t="s">
        <v>14</v>
      </c>
      <c r="I32" s="2" t="s">
        <v>176</v>
      </c>
    </row>
    <row r="33" spans="1:18" ht="23.5" x14ac:dyDescent="0.35">
      <c r="C33" s="194" t="s">
        <v>110</v>
      </c>
      <c r="D33" s="198" t="s">
        <v>21</v>
      </c>
      <c r="E33" s="95">
        <v>0.62</v>
      </c>
      <c r="F33" s="95">
        <v>0.64</v>
      </c>
      <c r="G33" s="120" t="s">
        <v>14</v>
      </c>
      <c r="H33" s="77" t="s">
        <v>14</v>
      </c>
      <c r="I33" s="2" t="s">
        <v>176</v>
      </c>
    </row>
    <row r="34" spans="1:18" ht="23.5" x14ac:dyDescent="0.35">
      <c r="C34" s="194" t="s">
        <v>111</v>
      </c>
      <c r="D34" s="198" t="s">
        <v>21</v>
      </c>
      <c r="E34" s="95">
        <v>0.35</v>
      </c>
      <c r="F34" s="95">
        <v>0.36</v>
      </c>
      <c r="G34" s="120" t="s">
        <v>14</v>
      </c>
      <c r="H34" s="77" t="s">
        <v>14</v>
      </c>
      <c r="I34" s="2" t="s">
        <v>177</v>
      </c>
    </row>
    <row r="35" spans="1:18" ht="23.5" x14ac:dyDescent="0.35">
      <c r="C35" s="194" t="s">
        <v>112</v>
      </c>
      <c r="D35" s="198" t="s">
        <v>21</v>
      </c>
      <c r="E35" s="95">
        <v>0.65</v>
      </c>
      <c r="F35" s="95">
        <v>0.64</v>
      </c>
      <c r="G35" s="120" t="s">
        <v>14</v>
      </c>
      <c r="H35" s="77" t="s">
        <v>14</v>
      </c>
      <c r="I35" s="2" t="s">
        <v>177</v>
      </c>
    </row>
    <row r="36" spans="1:18" ht="23.5" x14ac:dyDescent="0.35">
      <c r="C36" s="194" t="s">
        <v>113</v>
      </c>
      <c r="D36" s="198" t="s">
        <v>21</v>
      </c>
      <c r="E36" s="95">
        <v>0.24</v>
      </c>
      <c r="F36" s="95">
        <v>0.23</v>
      </c>
      <c r="G36" s="120" t="s">
        <v>14</v>
      </c>
      <c r="H36" s="77" t="s">
        <v>14</v>
      </c>
    </row>
    <row r="37" spans="1:18" ht="23.5" x14ac:dyDescent="0.35">
      <c r="C37" s="194" t="s">
        <v>114</v>
      </c>
      <c r="D37" s="198" t="s">
        <v>21</v>
      </c>
      <c r="E37" s="95">
        <v>0.76</v>
      </c>
      <c r="F37" s="95">
        <v>0.77</v>
      </c>
      <c r="G37" s="120" t="s">
        <v>14</v>
      </c>
      <c r="H37" s="77" t="s">
        <v>14</v>
      </c>
    </row>
    <row r="38" spans="1:18" x14ac:dyDescent="0.35">
      <c r="C38" s="194" t="s">
        <v>115</v>
      </c>
      <c r="D38" s="204" t="s">
        <v>21</v>
      </c>
      <c r="E38" s="97">
        <v>0.317</v>
      </c>
      <c r="F38" s="97">
        <v>0.27</v>
      </c>
      <c r="G38" s="93" t="s">
        <v>116</v>
      </c>
      <c r="H38" s="94"/>
      <c r="I38" s="2" t="s">
        <v>178</v>
      </c>
    </row>
    <row r="39" spans="1:18" ht="23.5" x14ac:dyDescent="0.35">
      <c r="A39" s="16"/>
      <c r="C39" s="194" t="s">
        <v>117</v>
      </c>
      <c r="D39" s="198" t="s">
        <v>38</v>
      </c>
      <c r="E39" s="92">
        <v>8</v>
      </c>
      <c r="F39" s="92">
        <v>10</v>
      </c>
      <c r="G39" s="120" t="s">
        <v>14</v>
      </c>
      <c r="H39" s="77" t="s">
        <v>14</v>
      </c>
    </row>
    <row r="40" spans="1:18" ht="23.5" x14ac:dyDescent="0.35">
      <c r="A40" s="16"/>
      <c r="C40" s="194" t="s">
        <v>118</v>
      </c>
      <c r="D40" s="198" t="s">
        <v>38</v>
      </c>
      <c r="E40" s="92">
        <v>4</v>
      </c>
      <c r="F40" s="92">
        <v>3</v>
      </c>
      <c r="G40" s="120" t="s">
        <v>14</v>
      </c>
      <c r="H40" s="77" t="s">
        <v>14</v>
      </c>
    </row>
    <row r="41" spans="1:18" ht="23.5" x14ac:dyDescent="0.35">
      <c r="C41" s="194" t="s">
        <v>119</v>
      </c>
      <c r="D41" s="198" t="s">
        <v>38</v>
      </c>
      <c r="E41" s="92">
        <v>10</v>
      </c>
      <c r="F41" s="92">
        <v>12</v>
      </c>
      <c r="G41" s="120" t="s">
        <v>14</v>
      </c>
      <c r="H41" s="77" t="s">
        <v>14</v>
      </c>
    </row>
    <row r="42" spans="1:18" ht="23.5" x14ac:dyDescent="0.35">
      <c r="C42" s="203" t="s">
        <v>120</v>
      </c>
      <c r="D42" s="200" t="s">
        <v>38</v>
      </c>
      <c r="E42" s="87">
        <v>2</v>
      </c>
      <c r="F42" s="87">
        <v>1</v>
      </c>
      <c r="G42" s="120" t="s">
        <v>14</v>
      </c>
      <c r="H42" s="77" t="s">
        <v>14</v>
      </c>
    </row>
    <row r="43" spans="1:18" x14ac:dyDescent="0.35">
      <c r="A43" s="145" t="s">
        <v>121</v>
      </c>
      <c r="B43" s="14"/>
      <c r="C43" s="206"/>
      <c r="D43" s="205"/>
      <c r="E43" s="146"/>
      <c r="F43" s="146"/>
      <c r="G43" s="47"/>
      <c r="H43" s="147"/>
    </row>
    <row r="44" spans="1:18" ht="23.5" x14ac:dyDescent="0.35">
      <c r="A44" s="16"/>
      <c r="C44" s="194" t="s">
        <v>122</v>
      </c>
      <c r="D44" s="198" t="s">
        <v>38</v>
      </c>
      <c r="E44" s="92">
        <v>6</v>
      </c>
      <c r="F44" s="92">
        <v>6</v>
      </c>
      <c r="G44" s="120" t="s">
        <v>14</v>
      </c>
      <c r="H44" s="77" t="s">
        <v>14</v>
      </c>
    </row>
    <row r="45" spans="1:18" ht="23.5" x14ac:dyDescent="0.35">
      <c r="A45" s="16"/>
      <c r="C45" s="194" t="s">
        <v>123</v>
      </c>
      <c r="D45" s="198" t="s">
        <v>38</v>
      </c>
      <c r="E45" s="92">
        <v>4</v>
      </c>
      <c r="F45" s="92">
        <v>4</v>
      </c>
      <c r="G45" s="120" t="s">
        <v>14</v>
      </c>
      <c r="H45" s="77" t="s">
        <v>14</v>
      </c>
    </row>
    <row r="46" spans="1:18" ht="23.5" x14ac:dyDescent="0.35">
      <c r="A46" s="16"/>
      <c r="C46" s="194" t="s">
        <v>124</v>
      </c>
      <c r="D46" s="198" t="s">
        <v>38</v>
      </c>
      <c r="E46" s="92">
        <v>3</v>
      </c>
      <c r="F46" s="92">
        <v>3</v>
      </c>
      <c r="G46" s="120" t="s">
        <v>14</v>
      </c>
      <c r="H46" s="77" t="s">
        <v>14</v>
      </c>
    </row>
    <row r="47" spans="1:18" ht="23.5" x14ac:dyDescent="0.35">
      <c r="A47" s="16"/>
      <c r="C47" s="194" t="s">
        <v>125</v>
      </c>
      <c r="D47" s="198" t="s">
        <v>38</v>
      </c>
      <c r="E47" s="92">
        <v>1</v>
      </c>
      <c r="F47" s="92">
        <v>1</v>
      </c>
      <c r="G47" s="120" t="s">
        <v>14</v>
      </c>
      <c r="H47" s="77" t="s">
        <v>14</v>
      </c>
      <c r="R47" s="120"/>
    </row>
    <row r="48" spans="1:18" ht="23.5" x14ac:dyDescent="0.35">
      <c r="A48" s="16"/>
      <c r="C48" s="194" t="s">
        <v>126</v>
      </c>
      <c r="D48" s="198" t="s">
        <v>38</v>
      </c>
      <c r="E48" s="92">
        <v>8</v>
      </c>
      <c r="F48" s="92">
        <v>8</v>
      </c>
      <c r="G48" s="120" t="s">
        <v>14</v>
      </c>
      <c r="H48" s="77" t="s">
        <v>14</v>
      </c>
    </row>
    <row r="49" spans="1:9" ht="23.5" x14ac:dyDescent="0.35">
      <c r="A49" s="16"/>
      <c r="C49" s="194" t="s">
        <v>127</v>
      </c>
      <c r="D49" s="198" t="s">
        <v>38</v>
      </c>
      <c r="E49" s="92">
        <v>2</v>
      </c>
      <c r="F49" s="92">
        <v>2</v>
      </c>
      <c r="G49" s="120" t="s">
        <v>14</v>
      </c>
      <c r="H49" s="77" t="s">
        <v>14</v>
      </c>
    </row>
    <row r="50" spans="1:9" ht="23.5" x14ac:dyDescent="0.35">
      <c r="A50" s="16"/>
      <c r="C50" s="194" t="s">
        <v>128</v>
      </c>
      <c r="D50" s="198" t="s">
        <v>38</v>
      </c>
      <c r="E50" s="92">
        <v>4</v>
      </c>
      <c r="F50" s="92">
        <v>4</v>
      </c>
      <c r="G50" s="120" t="s">
        <v>14</v>
      </c>
      <c r="H50" s="77" t="s">
        <v>14</v>
      </c>
    </row>
    <row r="51" spans="1:9" x14ac:dyDescent="0.35">
      <c r="C51" s="194" t="s">
        <v>129</v>
      </c>
      <c r="D51" s="198" t="s">
        <v>38</v>
      </c>
      <c r="E51" s="92">
        <v>0</v>
      </c>
      <c r="F51" s="92">
        <v>0</v>
      </c>
      <c r="G51" s="93"/>
      <c r="H51" s="94"/>
    </row>
    <row r="52" spans="1:9" ht="15.5" x14ac:dyDescent="0.35">
      <c r="A52" s="153" t="s">
        <v>130</v>
      </c>
      <c r="B52" s="14"/>
      <c r="C52" s="14"/>
      <c r="D52" s="127"/>
      <c r="E52" s="146"/>
      <c r="F52" s="146"/>
      <c r="G52" s="47"/>
      <c r="H52" s="147"/>
    </row>
    <row r="53" spans="1:9" ht="23.5" x14ac:dyDescent="0.35">
      <c r="C53" s="194" t="s">
        <v>131</v>
      </c>
      <c r="D53" s="198" t="s">
        <v>38</v>
      </c>
      <c r="E53" s="92">
        <v>75</v>
      </c>
      <c r="F53" s="92">
        <v>73</v>
      </c>
      <c r="G53" s="120" t="s">
        <v>14</v>
      </c>
      <c r="H53" s="191" t="s">
        <v>171</v>
      </c>
      <c r="I53" s="2" t="s">
        <v>179</v>
      </c>
    </row>
    <row r="54" spans="1:9" ht="23.5" x14ac:dyDescent="0.35">
      <c r="C54" s="194" t="s">
        <v>132</v>
      </c>
      <c r="D54" s="198" t="s">
        <v>21</v>
      </c>
      <c r="E54" s="97">
        <v>0.85</v>
      </c>
      <c r="F54" s="97">
        <v>0.84</v>
      </c>
      <c r="G54" s="120" t="s">
        <v>14</v>
      </c>
      <c r="H54" s="77" t="s">
        <v>14</v>
      </c>
    </row>
    <row r="55" spans="1:9" ht="23.5" x14ac:dyDescent="0.35">
      <c r="C55" s="194" t="s">
        <v>133</v>
      </c>
      <c r="D55" s="198" t="s">
        <v>38</v>
      </c>
      <c r="E55" s="92">
        <v>69</v>
      </c>
      <c r="F55" s="92">
        <v>68</v>
      </c>
      <c r="G55" s="120" t="s">
        <v>14</v>
      </c>
      <c r="H55" s="77" t="s">
        <v>14</v>
      </c>
    </row>
    <row r="56" spans="1:9" ht="23.5" x14ac:dyDescent="0.35">
      <c r="C56" s="194" t="s">
        <v>134</v>
      </c>
      <c r="D56" s="198" t="s">
        <v>38</v>
      </c>
      <c r="E56" s="92">
        <v>80</v>
      </c>
      <c r="F56" s="120" t="s">
        <v>14</v>
      </c>
      <c r="G56" s="120" t="s">
        <v>14</v>
      </c>
      <c r="H56" s="77" t="s">
        <v>14</v>
      </c>
    </row>
    <row r="57" spans="1:9" ht="23.5" x14ac:dyDescent="0.35">
      <c r="C57" s="194" t="s">
        <v>135</v>
      </c>
      <c r="D57" s="198" t="s">
        <v>38</v>
      </c>
      <c r="E57" s="92">
        <v>68</v>
      </c>
      <c r="F57" s="120" t="s">
        <v>14</v>
      </c>
      <c r="G57" s="120" t="s">
        <v>14</v>
      </c>
      <c r="H57" s="77" t="s">
        <v>14</v>
      </c>
    </row>
    <row r="58" spans="1:9" ht="23.5" x14ac:dyDescent="0.35">
      <c r="C58" s="194" t="s">
        <v>136</v>
      </c>
      <c r="D58" s="198" t="s">
        <v>38</v>
      </c>
      <c r="E58" s="92">
        <v>84</v>
      </c>
      <c r="F58" s="92">
        <v>82</v>
      </c>
      <c r="G58" s="120" t="s">
        <v>14</v>
      </c>
      <c r="H58" s="77" t="s">
        <v>14</v>
      </c>
    </row>
    <row r="59" spans="1:9" ht="23.5" x14ac:dyDescent="0.35">
      <c r="C59" s="194" t="s">
        <v>137</v>
      </c>
      <c r="D59" s="198" t="s">
        <v>38</v>
      </c>
      <c r="E59" s="92">
        <v>72</v>
      </c>
      <c r="F59" s="92">
        <v>70</v>
      </c>
      <c r="G59" s="120" t="s">
        <v>14</v>
      </c>
      <c r="H59" s="77" t="s">
        <v>14</v>
      </c>
    </row>
    <row r="60" spans="1:9" ht="23.5" x14ac:dyDescent="0.35">
      <c r="C60" s="203" t="s">
        <v>138</v>
      </c>
      <c r="D60" s="200" t="s">
        <v>38</v>
      </c>
      <c r="E60" s="87">
        <v>77</v>
      </c>
      <c r="F60" s="87">
        <v>75</v>
      </c>
      <c r="G60" s="120" t="s">
        <v>14</v>
      </c>
      <c r="H60" s="77" t="s">
        <v>14</v>
      </c>
    </row>
    <row r="61" spans="1:9" ht="15.5" x14ac:dyDescent="0.35">
      <c r="A61" s="153" t="s">
        <v>139</v>
      </c>
      <c r="B61" s="14"/>
      <c r="C61" s="14"/>
      <c r="D61" s="127"/>
      <c r="E61" s="146"/>
      <c r="F61" s="146"/>
      <c r="G61" s="47"/>
      <c r="H61" s="147"/>
    </row>
    <row r="62" spans="1:9" ht="23.5" x14ac:dyDescent="0.35">
      <c r="C62" s="199" t="s">
        <v>140</v>
      </c>
      <c r="D62" s="198" t="s">
        <v>21</v>
      </c>
      <c r="E62" s="95">
        <v>0.75</v>
      </c>
      <c r="F62" s="97">
        <v>0.7</v>
      </c>
      <c r="G62" s="168">
        <v>0.7</v>
      </c>
      <c r="H62" s="120" t="s">
        <v>14</v>
      </c>
      <c r="I62" s="2" t="s">
        <v>180</v>
      </c>
    </row>
    <row r="63" spans="1:9" ht="23.5" x14ac:dyDescent="0.35">
      <c r="C63" s="203" t="s">
        <v>141</v>
      </c>
      <c r="D63" s="200" t="s">
        <v>21</v>
      </c>
      <c r="E63" s="90">
        <v>0.16900000000000001</v>
      </c>
      <c r="F63" s="90">
        <v>0.245</v>
      </c>
      <c r="G63" s="120" t="s">
        <v>14</v>
      </c>
      <c r="H63" s="77" t="s">
        <v>14</v>
      </c>
      <c r="I63" s="2" t="s">
        <v>181</v>
      </c>
    </row>
    <row r="64" spans="1:9" ht="23.5" x14ac:dyDescent="0.35">
      <c r="C64" s="194" t="s">
        <v>142</v>
      </c>
      <c r="D64" s="198" t="s">
        <v>21</v>
      </c>
      <c r="E64" s="99">
        <v>8.9432989690721651E-2</v>
      </c>
      <c r="F64" s="98">
        <v>0.125</v>
      </c>
      <c r="G64" s="120" t="s">
        <v>14</v>
      </c>
      <c r="H64" s="77" t="s">
        <v>14</v>
      </c>
    </row>
    <row r="65" spans="1:9" ht="23.5" x14ac:dyDescent="0.35">
      <c r="C65" s="194" t="s">
        <v>143</v>
      </c>
      <c r="D65" s="198" t="s">
        <v>21</v>
      </c>
      <c r="E65" s="98">
        <v>0.13700000000000001</v>
      </c>
      <c r="F65" s="98">
        <v>0.20200000000000001</v>
      </c>
      <c r="G65" s="120" t="s">
        <v>14</v>
      </c>
      <c r="H65" s="77" t="s">
        <v>14</v>
      </c>
    </row>
    <row r="66" spans="1:9" ht="23.5" x14ac:dyDescent="0.35">
      <c r="C66" s="203" t="s">
        <v>144</v>
      </c>
      <c r="D66" s="200" t="s">
        <v>38</v>
      </c>
      <c r="E66" s="157">
        <v>323</v>
      </c>
      <c r="F66" s="157">
        <v>278</v>
      </c>
      <c r="G66" s="120" t="s">
        <v>14</v>
      </c>
      <c r="H66" s="77" t="s">
        <v>14</v>
      </c>
      <c r="I66" s="2" t="s">
        <v>182</v>
      </c>
    </row>
    <row r="67" spans="1:9" ht="15.5" x14ac:dyDescent="0.35">
      <c r="A67" s="153" t="s">
        <v>145</v>
      </c>
      <c r="B67" s="14"/>
      <c r="C67" s="14"/>
      <c r="D67" s="127"/>
      <c r="E67" s="158"/>
      <c r="F67" s="158"/>
      <c r="G67" s="158"/>
      <c r="H67" s="147"/>
    </row>
    <row r="68" spans="1:9" x14ac:dyDescent="0.35">
      <c r="A68" s="233"/>
      <c r="C68" s="199" t="s">
        <v>146</v>
      </c>
      <c r="D68" s="198" t="s">
        <v>38</v>
      </c>
      <c r="E68" s="92">
        <v>0.44</v>
      </c>
      <c r="F68" s="92">
        <v>0.41</v>
      </c>
      <c r="G68" s="92" t="s">
        <v>147</v>
      </c>
      <c r="H68" s="191" t="s">
        <v>171</v>
      </c>
      <c r="I68" s="2" t="s">
        <v>184</v>
      </c>
    </row>
    <row r="69" spans="1:9" ht="23.5" x14ac:dyDescent="0.35">
      <c r="A69" s="233"/>
      <c r="C69" s="199" t="s">
        <v>148</v>
      </c>
      <c r="D69" s="198" t="s">
        <v>38</v>
      </c>
      <c r="E69" s="92">
        <v>71</v>
      </c>
      <c r="F69" s="92">
        <v>64</v>
      </c>
      <c r="G69" s="11" t="s">
        <v>14</v>
      </c>
      <c r="H69" s="77" t="s">
        <v>14</v>
      </c>
    </row>
    <row r="70" spans="1:9" ht="23.5" x14ac:dyDescent="0.35">
      <c r="A70" s="233"/>
      <c r="C70" s="199" t="s">
        <v>149</v>
      </c>
      <c r="D70" s="198" t="s">
        <v>38</v>
      </c>
      <c r="E70" s="92">
        <v>0.21</v>
      </c>
      <c r="F70" s="92">
        <v>0.14000000000000001</v>
      </c>
      <c r="G70" s="11" t="s">
        <v>14</v>
      </c>
      <c r="H70" s="77" t="s">
        <v>14</v>
      </c>
      <c r="I70" s="2" t="s">
        <v>183</v>
      </c>
    </row>
    <row r="71" spans="1:9" ht="23.5" x14ac:dyDescent="0.35">
      <c r="A71" s="233"/>
      <c r="C71" s="199" t="s">
        <v>150</v>
      </c>
      <c r="D71" s="198" t="s">
        <v>38</v>
      </c>
      <c r="E71" s="92">
        <v>0</v>
      </c>
      <c r="F71" s="92">
        <v>0</v>
      </c>
      <c r="G71" s="11" t="s">
        <v>14</v>
      </c>
      <c r="H71" s="77" t="s">
        <v>14</v>
      </c>
    </row>
    <row r="72" spans="1:9" ht="23.5" x14ac:dyDescent="0.35">
      <c r="A72" s="233"/>
      <c r="C72" s="203" t="s">
        <v>151</v>
      </c>
      <c r="D72" s="198" t="s">
        <v>38</v>
      </c>
      <c r="E72" s="92">
        <v>0</v>
      </c>
      <c r="F72" s="92">
        <v>0</v>
      </c>
      <c r="G72" s="11" t="s">
        <v>14</v>
      </c>
      <c r="H72" s="77" t="s">
        <v>14</v>
      </c>
    </row>
    <row r="73" spans="1:9" ht="23.5" x14ac:dyDescent="0.35">
      <c r="A73" s="233"/>
      <c r="C73" s="199" t="s">
        <v>152</v>
      </c>
      <c r="D73" s="200" t="s">
        <v>38</v>
      </c>
      <c r="E73" s="156">
        <v>17135</v>
      </c>
      <c r="F73" s="195">
        <v>13000</v>
      </c>
      <c r="G73" s="120" t="s">
        <v>14</v>
      </c>
      <c r="H73" s="77" t="s">
        <v>14</v>
      </c>
    </row>
    <row r="74" spans="1:9" ht="15.5" x14ac:dyDescent="0.35">
      <c r="A74" s="163" t="s">
        <v>153</v>
      </c>
      <c r="B74" s="161"/>
      <c r="C74" s="206"/>
      <c r="D74" s="207"/>
      <c r="E74" s="162"/>
      <c r="F74" s="146"/>
      <c r="G74" s="146"/>
      <c r="H74" s="147"/>
    </row>
    <row r="75" spans="1:9" s="3" customFormat="1" ht="23.5" x14ac:dyDescent="0.35">
      <c r="A75" s="234"/>
      <c r="B75" s="160"/>
      <c r="C75" s="201" t="s">
        <v>30</v>
      </c>
      <c r="D75" s="200" t="s">
        <v>88</v>
      </c>
      <c r="E75" s="200">
        <v>43</v>
      </c>
      <c r="F75" s="87" t="s">
        <v>56</v>
      </c>
      <c r="G75" s="120" t="s">
        <v>14</v>
      </c>
      <c r="H75" s="77" t="s">
        <v>14</v>
      </c>
    </row>
    <row r="76" spans="1:9" s="3" customFormat="1" ht="23.5" x14ac:dyDescent="0.35">
      <c r="A76" s="234"/>
      <c r="B76" s="91"/>
      <c r="C76" s="202" t="s">
        <v>89</v>
      </c>
      <c r="D76" s="198" t="s">
        <v>88</v>
      </c>
      <c r="E76" s="198">
        <v>5</v>
      </c>
      <c r="F76" s="92" t="s">
        <v>56</v>
      </c>
      <c r="G76" s="120" t="s">
        <v>14</v>
      </c>
      <c r="H76" s="77" t="s">
        <v>14</v>
      </c>
    </row>
    <row r="77" spans="1:9" s="3" customFormat="1" ht="23.5" x14ac:dyDescent="0.35">
      <c r="A77" s="234"/>
      <c r="B77" s="91"/>
      <c r="C77" s="202" t="s">
        <v>33</v>
      </c>
      <c r="D77" s="198" t="s">
        <v>88</v>
      </c>
      <c r="E77" s="198">
        <v>14</v>
      </c>
      <c r="F77" s="92" t="s">
        <v>56</v>
      </c>
      <c r="G77" s="120" t="s">
        <v>14</v>
      </c>
      <c r="H77" s="77" t="s">
        <v>14</v>
      </c>
    </row>
    <row r="78" spans="1:9" s="3" customFormat="1" ht="23.5" x14ac:dyDescent="0.35">
      <c r="A78" s="234"/>
      <c r="B78" s="91"/>
      <c r="C78" s="202" t="s">
        <v>90</v>
      </c>
      <c r="D78" s="198" t="s">
        <v>88</v>
      </c>
      <c r="E78" s="198">
        <v>9</v>
      </c>
      <c r="F78" s="92" t="s">
        <v>56</v>
      </c>
      <c r="G78" s="120" t="s">
        <v>14</v>
      </c>
      <c r="H78" s="77" t="s">
        <v>14</v>
      </c>
    </row>
    <row r="79" spans="1:9" ht="15" customHeight="1" x14ac:dyDescent="0.35">
      <c r="A79" s="170" t="s">
        <v>154</v>
      </c>
      <c r="B79" s="148"/>
      <c r="C79" s="208"/>
      <c r="D79" s="209"/>
      <c r="E79" s="159"/>
      <c r="F79" s="159"/>
      <c r="G79" s="159"/>
      <c r="H79" s="174"/>
    </row>
    <row r="80" spans="1:9" ht="15" customHeight="1" x14ac:dyDescent="0.35">
      <c r="A80" s="148"/>
      <c r="B80" s="148"/>
      <c r="C80" s="210" t="s">
        <v>155</v>
      </c>
      <c r="D80" s="211" t="s">
        <v>156</v>
      </c>
      <c r="E80" s="159" t="s">
        <v>157</v>
      </c>
      <c r="F80" s="159" t="s">
        <v>56</v>
      </c>
      <c r="G80" s="149" t="s">
        <v>14</v>
      </c>
      <c r="H80" s="171" t="s">
        <v>14</v>
      </c>
    </row>
    <row r="81" spans="1:8" ht="15" customHeight="1" x14ac:dyDescent="0.35">
      <c r="A81" s="150"/>
      <c r="B81" s="150"/>
      <c r="C81" s="212" t="s">
        <v>158</v>
      </c>
      <c r="D81" s="213" t="s">
        <v>38</v>
      </c>
      <c r="E81" s="213">
        <v>11</v>
      </c>
      <c r="F81" s="151" t="s">
        <v>56</v>
      </c>
      <c r="G81" s="172" t="s">
        <v>14</v>
      </c>
      <c r="H81" s="173" t="s">
        <v>14</v>
      </c>
    </row>
    <row r="82" spans="1:8" ht="15" customHeight="1" x14ac:dyDescent="0.35">
      <c r="C82" s="193"/>
      <c r="D82" s="193"/>
      <c r="E82" s="87"/>
      <c r="G82" s="87"/>
    </row>
    <row r="83" spans="1:8" ht="15" customHeight="1" x14ac:dyDescent="0.35">
      <c r="C83" s="193"/>
      <c r="D83" s="193"/>
      <c r="E83" s="87"/>
      <c r="G83" s="87"/>
    </row>
    <row r="84" spans="1:8" ht="15" customHeight="1" x14ac:dyDescent="0.35">
      <c r="A84" s="187" t="s">
        <v>159</v>
      </c>
      <c r="C84" s="193"/>
      <c r="D84" s="193"/>
      <c r="E84" s="87"/>
      <c r="G84" s="87"/>
    </row>
    <row r="85" spans="1:8" ht="15" customHeight="1" x14ac:dyDescent="0.35">
      <c r="A85" s="166" t="s">
        <v>3</v>
      </c>
      <c r="B85" s="166"/>
      <c r="C85" s="208"/>
      <c r="D85" s="167" t="s">
        <v>4</v>
      </c>
      <c r="E85" s="167">
        <v>2024</v>
      </c>
      <c r="F85" s="167">
        <v>2023</v>
      </c>
      <c r="G85" s="167" t="s">
        <v>7</v>
      </c>
      <c r="H85" s="167" t="s">
        <v>8</v>
      </c>
    </row>
    <row r="86" spans="1:8" ht="15" customHeight="1" x14ac:dyDescent="0.35">
      <c r="A86" s="163" t="s">
        <v>160</v>
      </c>
      <c r="B86" s="14"/>
      <c r="C86" s="206"/>
      <c r="D86" s="206"/>
      <c r="E86" s="146"/>
      <c r="F86" s="146"/>
      <c r="G86" s="146"/>
      <c r="H86" s="14"/>
    </row>
    <row r="87" spans="1:8" ht="15" customHeight="1" x14ac:dyDescent="0.35">
      <c r="C87" s="193" t="s">
        <v>161</v>
      </c>
      <c r="D87" s="193" t="s">
        <v>38</v>
      </c>
      <c r="E87" s="87">
        <v>283</v>
      </c>
      <c r="F87" s="87">
        <v>299</v>
      </c>
      <c r="G87" s="120" t="s">
        <v>14</v>
      </c>
      <c r="H87" s="77" t="s">
        <v>14</v>
      </c>
    </row>
    <row r="88" spans="1:8" ht="15" customHeight="1" x14ac:dyDescent="0.35">
      <c r="C88" s="193" t="s">
        <v>162</v>
      </c>
      <c r="D88" s="193" t="s">
        <v>21</v>
      </c>
      <c r="E88" s="168">
        <v>0.38</v>
      </c>
      <c r="F88" s="168">
        <v>0.23</v>
      </c>
      <c r="G88" s="120" t="s">
        <v>14</v>
      </c>
      <c r="H88" s="77" t="s">
        <v>14</v>
      </c>
    </row>
    <row r="89" spans="1:8" ht="15" customHeight="1" x14ac:dyDescent="0.35">
      <c r="A89" s="170" t="s">
        <v>163</v>
      </c>
      <c r="B89" s="148"/>
      <c r="C89" s="208"/>
      <c r="D89" s="208"/>
      <c r="E89" s="159"/>
      <c r="F89" s="159"/>
      <c r="G89" s="159"/>
      <c r="H89" s="148"/>
    </row>
    <row r="90" spans="1:8" ht="15" customHeight="1" x14ac:dyDescent="0.35">
      <c r="A90" s="14"/>
      <c r="B90" s="14"/>
      <c r="C90" s="206" t="s">
        <v>164</v>
      </c>
      <c r="D90" s="206" t="s">
        <v>165</v>
      </c>
      <c r="E90" s="146">
        <v>0</v>
      </c>
      <c r="F90" s="146">
        <v>0</v>
      </c>
      <c r="G90" s="154" t="s">
        <v>14</v>
      </c>
      <c r="H90" s="169" t="s">
        <v>14</v>
      </c>
    </row>
  </sheetData>
  <mergeCells count="2">
    <mergeCell ref="A68:A73"/>
    <mergeCell ref="A75:A78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C4058A-0887-49D6-8A0E-F7DDA3BD969A}">
  <dimension ref="A7:BD258"/>
  <sheetViews>
    <sheetView topLeftCell="A49" zoomScale="66" workbookViewId="0">
      <selection activeCell="G25" sqref="G25"/>
    </sheetView>
  </sheetViews>
  <sheetFormatPr defaultRowHeight="14.5" x14ac:dyDescent="0.35"/>
  <cols>
    <col min="1" max="1" width="10.453125" style="2" customWidth="1"/>
    <col min="2" max="2" width="75.7265625" style="2" customWidth="1"/>
    <col min="3" max="3" width="97.453125" style="2" customWidth="1"/>
    <col min="4" max="4" width="29.7265625" style="3" bestFit="1" customWidth="1"/>
    <col min="5" max="6" width="29.7265625" style="3" customWidth="1"/>
    <col min="7" max="7" width="12.453125" style="2" customWidth="1"/>
    <col min="8" max="8" width="13.1796875" style="2" customWidth="1"/>
    <col min="9" max="9" width="23.7265625" style="58" customWidth="1"/>
    <col min="10" max="10" width="16.54296875" style="2" customWidth="1"/>
    <col min="11" max="11" width="29.81640625" style="2" customWidth="1"/>
    <col min="12" max="56" width="9.1796875" style="2"/>
  </cols>
  <sheetData>
    <row r="7" spans="1:11" ht="17.5" x14ac:dyDescent="0.35">
      <c r="A7" s="1" t="s">
        <v>0</v>
      </c>
    </row>
    <row r="8" spans="1:11" ht="17.5" x14ac:dyDescent="0.35">
      <c r="A8" s="1" t="s">
        <v>1</v>
      </c>
    </row>
    <row r="10" spans="1:11" x14ac:dyDescent="0.35">
      <c r="A10" s="4" t="s">
        <v>2</v>
      </c>
    </row>
    <row r="11" spans="1:11" x14ac:dyDescent="0.35">
      <c r="A11" s="4"/>
      <c r="B11" s="4"/>
      <c r="C11" s="4"/>
      <c r="D11" s="4"/>
      <c r="E11" s="4"/>
      <c r="F11" s="4"/>
      <c r="G11" s="4"/>
      <c r="H11" s="4"/>
      <c r="I11" s="57"/>
      <c r="J11" s="4"/>
      <c r="K11" s="4"/>
    </row>
    <row r="13" spans="1:11" ht="17.5" x14ac:dyDescent="0.35">
      <c r="A13" s="5" t="s">
        <v>166</v>
      </c>
    </row>
    <row r="14" spans="1:11" ht="15" x14ac:dyDescent="0.35">
      <c r="A14" s="70"/>
      <c r="B14" s="71"/>
      <c r="C14" s="71" t="s">
        <v>3</v>
      </c>
      <c r="D14" s="72" t="s">
        <v>4</v>
      </c>
      <c r="E14" s="72" t="s">
        <v>185</v>
      </c>
      <c r="F14" s="72" t="s">
        <v>186</v>
      </c>
      <c r="G14" s="72" t="s">
        <v>5</v>
      </c>
      <c r="H14" s="72" t="s">
        <v>6</v>
      </c>
      <c r="I14" s="73" t="s">
        <v>7</v>
      </c>
      <c r="J14" s="72" t="s">
        <v>8</v>
      </c>
      <c r="K14" s="74" t="s">
        <v>9</v>
      </c>
    </row>
    <row r="15" spans="1:11" ht="15.5" x14ac:dyDescent="0.35">
      <c r="A15" s="75" t="s">
        <v>167</v>
      </c>
      <c r="B15" s="16"/>
      <c r="C15" s="16"/>
      <c r="D15" s="7"/>
      <c r="E15" s="7"/>
      <c r="F15" s="7"/>
      <c r="K15" s="19"/>
    </row>
    <row r="16" spans="1:11" ht="23.5" x14ac:dyDescent="0.35">
      <c r="A16" s="236"/>
      <c r="B16" s="48" t="s">
        <v>10</v>
      </c>
      <c r="C16" s="36" t="s">
        <v>11</v>
      </c>
      <c r="D16" s="17" t="s">
        <v>12</v>
      </c>
      <c r="E16" s="258">
        <v>83058</v>
      </c>
      <c r="F16" s="258">
        <v>88079</v>
      </c>
      <c r="G16" s="18">
        <v>85589</v>
      </c>
      <c r="H16" s="18">
        <v>93425</v>
      </c>
      <c r="I16" s="60" t="s">
        <v>13</v>
      </c>
      <c r="J16" s="30" t="s">
        <v>14</v>
      </c>
      <c r="K16" s="76" t="s">
        <v>14</v>
      </c>
    </row>
    <row r="17" spans="1:11" ht="23.5" x14ac:dyDescent="0.35">
      <c r="A17" s="237"/>
      <c r="B17" s="49" t="s">
        <v>10</v>
      </c>
      <c r="C17" s="23" t="s">
        <v>15</v>
      </c>
      <c r="D17" s="22" t="s">
        <v>16</v>
      </c>
      <c r="E17" s="246">
        <v>0.26</v>
      </c>
      <c r="F17" s="246">
        <v>0.31</v>
      </c>
      <c r="G17" s="24">
        <v>0.28000000000000003</v>
      </c>
      <c r="H17" s="24">
        <v>0.28999999999999998</v>
      </c>
      <c r="I17" s="30" t="s">
        <v>14</v>
      </c>
      <c r="J17" s="30" t="s">
        <v>14</v>
      </c>
      <c r="K17" s="76" t="s">
        <v>14</v>
      </c>
    </row>
    <row r="18" spans="1:11" ht="23.5" x14ac:dyDescent="0.35">
      <c r="A18" s="237"/>
      <c r="B18" s="50" t="s">
        <v>10</v>
      </c>
      <c r="C18" s="20" t="s">
        <v>17</v>
      </c>
      <c r="D18" s="7" t="s">
        <v>12</v>
      </c>
      <c r="E18" s="259">
        <v>45508</v>
      </c>
      <c r="F18" s="259">
        <v>45874</v>
      </c>
      <c r="G18" s="6">
        <v>44168</v>
      </c>
      <c r="H18" s="6">
        <v>46778</v>
      </c>
      <c r="I18" s="30" t="s">
        <v>14</v>
      </c>
      <c r="J18" s="30" t="s">
        <v>14</v>
      </c>
      <c r="K18" s="76" t="s">
        <v>14</v>
      </c>
    </row>
    <row r="19" spans="1:11" ht="23.5" x14ac:dyDescent="0.35">
      <c r="A19" s="237"/>
      <c r="B19" s="49" t="s">
        <v>10</v>
      </c>
      <c r="C19" s="23" t="s">
        <v>18</v>
      </c>
      <c r="D19" s="22" t="s">
        <v>16</v>
      </c>
      <c r="E19" s="246">
        <v>0.74</v>
      </c>
      <c r="F19" s="246">
        <v>0.69</v>
      </c>
      <c r="G19" s="24">
        <v>0.72</v>
      </c>
      <c r="H19" s="24">
        <v>0.71</v>
      </c>
      <c r="I19" s="59" t="s">
        <v>19</v>
      </c>
      <c r="J19" s="11" t="s">
        <v>14</v>
      </c>
      <c r="K19" s="77" t="s">
        <v>14</v>
      </c>
    </row>
    <row r="20" spans="1:11" ht="23.5" x14ac:dyDescent="0.35">
      <c r="A20" s="237"/>
      <c r="B20" s="50" t="s">
        <v>10</v>
      </c>
      <c r="C20" s="246" t="s">
        <v>20</v>
      </c>
      <c r="D20" s="246" t="s">
        <v>21</v>
      </c>
      <c r="E20" s="246">
        <f>29811/E16</f>
        <v>0.35891786462472008</v>
      </c>
      <c r="F20" s="246">
        <f>29410/F16</f>
        <v>0.33390479001805196</v>
      </c>
      <c r="G20" s="246">
        <v>37</v>
      </c>
      <c r="H20" s="246">
        <v>36</v>
      </c>
      <c r="I20" s="30" t="s">
        <v>14</v>
      </c>
      <c r="J20" s="30" t="s">
        <v>14</v>
      </c>
      <c r="K20" s="76" t="s">
        <v>14</v>
      </c>
    </row>
    <row r="21" spans="1:11" ht="23.5" x14ac:dyDescent="0.35">
      <c r="A21" s="238"/>
      <c r="B21" s="51" t="s">
        <v>10</v>
      </c>
      <c r="C21" s="246" t="s">
        <v>22</v>
      </c>
      <c r="D21" s="246" t="s">
        <v>23</v>
      </c>
      <c r="E21" s="246">
        <f>E16/1120</f>
        <v>74.158928571428575</v>
      </c>
      <c r="F21" s="246">
        <f>F16/1088</f>
        <v>80.954963235294116</v>
      </c>
      <c r="G21" s="246">
        <v>74.599999999999994</v>
      </c>
      <c r="H21" s="246">
        <v>87.3</v>
      </c>
      <c r="I21" s="30" t="s">
        <v>14</v>
      </c>
      <c r="J21" s="30" t="s">
        <v>14</v>
      </c>
      <c r="K21" s="76" t="s">
        <v>14</v>
      </c>
    </row>
    <row r="22" spans="1:11" ht="23.5" x14ac:dyDescent="0.35">
      <c r="A22" s="239"/>
      <c r="B22" s="23" t="s">
        <v>24</v>
      </c>
      <c r="C22" s="23" t="s">
        <v>25</v>
      </c>
      <c r="D22" s="22" t="s">
        <v>12</v>
      </c>
      <c r="E22" s="246">
        <v>23000</v>
      </c>
      <c r="F22" s="246">
        <v>23371</v>
      </c>
      <c r="G22" s="24">
        <v>24058</v>
      </c>
      <c r="H22" s="24">
        <v>29410</v>
      </c>
      <c r="I22" s="30" t="s">
        <v>14</v>
      </c>
      <c r="J22" s="30" t="s">
        <v>14</v>
      </c>
      <c r="K22" s="76" t="s">
        <v>14</v>
      </c>
    </row>
    <row r="23" spans="1:11" ht="23.5" x14ac:dyDescent="0.35">
      <c r="A23" s="239"/>
      <c r="B23" s="20" t="s">
        <v>24</v>
      </c>
      <c r="C23" s="20" t="s">
        <v>26</v>
      </c>
      <c r="D23" s="7" t="s">
        <v>12</v>
      </c>
      <c r="E23" s="259">
        <v>95</v>
      </c>
      <c r="F23" s="259">
        <v>174</v>
      </c>
      <c r="G23" s="6">
        <v>174</v>
      </c>
      <c r="H23" s="6">
        <v>200</v>
      </c>
      <c r="I23" s="11" t="s">
        <v>14</v>
      </c>
      <c r="J23" s="11" t="s">
        <v>14</v>
      </c>
      <c r="K23" s="77" t="s">
        <v>14</v>
      </c>
    </row>
    <row r="24" spans="1:11" ht="23.5" x14ac:dyDescent="0.35">
      <c r="A24" s="239"/>
      <c r="B24" s="52" t="s">
        <v>24</v>
      </c>
      <c r="C24" s="23" t="s">
        <v>27</v>
      </c>
      <c r="D24" s="22" t="s">
        <v>12</v>
      </c>
      <c r="E24" s="246">
        <v>502</v>
      </c>
      <c r="F24" s="246">
        <v>493</v>
      </c>
      <c r="G24" s="24">
        <v>493</v>
      </c>
      <c r="H24" s="24">
        <v>503</v>
      </c>
      <c r="I24" s="30" t="s">
        <v>14</v>
      </c>
      <c r="J24" s="30" t="s">
        <v>14</v>
      </c>
      <c r="K24" s="76" t="s">
        <v>14</v>
      </c>
    </row>
    <row r="25" spans="1:11" ht="23.5" x14ac:dyDescent="0.35">
      <c r="A25" s="239"/>
      <c r="B25" s="23" t="s">
        <v>24</v>
      </c>
      <c r="C25" s="23" t="s">
        <v>28</v>
      </c>
      <c r="D25" s="22" t="s">
        <v>12</v>
      </c>
      <c r="E25" s="246">
        <v>13952</v>
      </c>
      <c r="F25" s="246">
        <v>18166</v>
      </c>
      <c r="G25" s="24">
        <v>16695</v>
      </c>
      <c r="H25" s="24">
        <v>16534</v>
      </c>
      <c r="I25" s="30" t="s">
        <v>14</v>
      </c>
      <c r="J25" s="30" t="s">
        <v>14</v>
      </c>
      <c r="K25" s="76" t="s">
        <v>14</v>
      </c>
    </row>
    <row r="26" spans="1:11" ht="23.5" x14ac:dyDescent="0.35">
      <c r="A26" s="239"/>
      <c r="B26" s="20" t="s">
        <v>24</v>
      </c>
      <c r="C26" s="20" t="s">
        <v>29</v>
      </c>
      <c r="D26" s="7" t="s">
        <v>12</v>
      </c>
      <c r="E26" s="259">
        <v>1</v>
      </c>
      <c r="F26" s="259">
        <v>1</v>
      </c>
      <c r="G26" s="6">
        <v>1</v>
      </c>
      <c r="H26" s="6">
        <v>0</v>
      </c>
      <c r="I26" s="11" t="s">
        <v>14</v>
      </c>
      <c r="J26" s="11" t="s">
        <v>14</v>
      </c>
      <c r="K26" s="77" t="s">
        <v>14</v>
      </c>
    </row>
    <row r="27" spans="1:11" ht="15.5" x14ac:dyDescent="0.35">
      <c r="A27" s="79" t="s">
        <v>168</v>
      </c>
      <c r="B27" s="37"/>
      <c r="C27" s="37"/>
      <c r="D27" s="13"/>
      <c r="E27" s="260"/>
      <c r="F27" s="260"/>
      <c r="G27" s="15"/>
      <c r="H27" s="15"/>
      <c r="I27" s="61"/>
      <c r="J27" s="14"/>
      <c r="K27" s="80"/>
    </row>
    <row r="28" spans="1:11" ht="23.5" x14ac:dyDescent="0.35">
      <c r="A28" s="75"/>
      <c r="B28" s="20" t="s">
        <v>43</v>
      </c>
      <c r="C28" s="20" t="s">
        <v>44</v>
      </c>
      <c r="D28" s="10" t="s">
        <v>34</v>
      </c>
      <c r="E28" s="246">
        <v>7900</v>
      </c>
      <c r="F28" s="246">
        <v>9082</v>
      </c>
      <c r="G28" s="246">
        <v>9008.6020000000008</v>
      </c>
      <c r="H28" s="246">
        <v>9928.4599999999991</v>
      </c>
      <c r="I28" s="30" t="s">
        <v>14</v>
      </c>
      <c r="J28" s="30" t="s">
        <v>14</v>
      </c>
      <c r="K28" s="76" t="s">
        <v>14</v>
      </c>
    </row>
    <row r="29" spans="1:11" ht="23.5" x14ac:dyDescent="0.35">
      <c r="A29" s="75"/>
      <c r="B29" s="52" t="s">
        <v>43</v>
      </c>
      <c r="C29" s="23" t="s">
        <v>45</v>
      </c>
      <c r="D29" s="27" t="s">
        <v>34</v>
      </c>
      <c r="E29" s="246">
        <v>6773</v>
      </c>
      <c r="F29" s="246">
        <v>9547</v>
      </c>
      <c r="G29" s="246">
        <v>8286.8019999999997</v>
      </c>
      <c r="H29" s="246">
        <v>11115.77</v>
      </c>
      <c r="I29" s="30" t="s">
        <v>14</v>
      </c>
      <c r="J29" s="30" t="s">
        <v>14</v>
      </c>
      <c r="K29" s="76" t="s">
        <v>14</v>
      </c>
    </row>
    <row r="30" spans="1:11" ht="23.5" x14ac:dyDescent="0.35">
      <c r="A30" s="75"/>
      <c r="B30" s="23" t="s">
        <v>43</v>
      </c>
      <c r="C30" s="39" t="s">
        <v>46</v>
      </c>
      <c r="D30" s="28" t="s">
        <v>34</v>
      </c>
      <c r="E30" s="246">
        <v>216964</v>
      </c>
      <c r="F30" s="246">
        <v>289158</v>
      </c>
      <c r="G30" s="246">
        <f>SUM(G33:G42)</f>
        <v>285081</v>
      </c>
      <c r="H30" s="246"/>
      <c r="I30" s="30" t="s">
        <v>14</v>
      </c>
      <c r="J30" s="30" t="s">
        <v>14</v>
      </c>
      <c r="K30" s="76" t="s">
        <v>14</v>
      </c>
    </row>
    <row r="31" spans="1:11" ht="23.5" x14ac:dyDescent="0.35">
      <c r="A31" s="75"/>
      <c r="B31" s="52" t="s">
        <v>43</v>
      </c>
      <c r="C31" s="23" t="s">
        <v>47</v>
      </c>
      <c r="D31" s="27" t="s">
        <v>34</v>
      </c>
      <c r="E31" s="246">
        <f>SUM(E28:E30)</f>
        <v>231637</v>
      </c>
      <c r="F31" s="246">
        <f>SUM(F28:F30)</f>
        <v>307787</v>
      </c>
      <c r="G31" s="246">
        <f>SUM(G28:G30)</f>
        <v>302376.40399999998</v>
      </c>
      <c r="H31" s="246"/>
      <c r="I31" s="30" t="s">
        <v>14</v>
      </c>
      <c r="J31" s="30" t="s">
        <v>14</v>
      </c>
      <c r="K31" s="76" t="s">
        <v>14</v>
      </c>
    </row>
    <row r="32" spans="1:11" ht="23.5" x14ac:dyDescent="0.35">
      <c r="A32" s="75"/>
      <c r="B32" s="52" t="s">
        <v>43</v>
      </c>
      <c r="C32" s="114" t="s">
        <v>169</v>
      </c>
      <c r="D32" s="27" t="s">
        <v>34</v>
      </c>
      <c r="E32" s="246">
        <f>SUM(E28:E29)</f>
        <v>14673</v>
      </c>
      <c r="F32" s="246">
        <f>SUM(F28:F29)</f>
        <v>18629</v>
      </c>
      <c r="G32" s="246">
        <f>SUM(G28:G29)</f>
        <v>17295.404000000002</v>
      </c>
      <c r="H32" s="246">
        <v>21044.23</v>
      </c>
      <c r="I32" s="30" t="s">
        <v>14</v>
      </c>
      <c r="J32" s="30" t="s">
        <v>14</v>
      </c>
      <c r="K32" s="76" t="s">
        <v>14</v>
      </c>
    </row>
    <row r="33" spans="1:11" ht="23.5" x14ac:dyDescent="0.35">
      <c r="A33" s="107"/>
      <c r="B33" s="124" t="s">
        <v>48</v>
      </c>
      <c r="C33" s="114" t="s">
        <v>49</v>
      </c>
      <c r="D33" s="130" t="s">
        <v>34</v>
      </c>
      <c r="E33" s="246">
        <v>142213</v>
      </c>
      <c r="F33" s="246">
        <v>181035</v>
      </c>
      <c r="G33" s="246">
        <v>194000</v>
      </c>
      <c r="H33" s="246">
        <v>158000</v>
      </c>
      <c r="I33" s="30" t="s">
        <v>14</v>
      </c>
      <c r="J33" s="30" t="s">
        <v>14</v>
      </c>
      <c r="K33" s="76" t="s">
        <v>14</v>
      </c>
    </row>
    <row r="34" spans="1:11" ht="23.5" x14ac:dyDescent="0.35">
      <c r="A34" s="107"/>
      <c r="B34" s="118" t="s">
        <v>48</v>
      </c>
      <c r="C34" s="118" t="s">
        <v>50</v>
      </c>
      <c r="D34" s="130" t="s">
        <v>34</v>
      </c>
      <c r="E34" s="246" t="s">
        <v>187</v>
      </c>
      <c r="F34" s="246" t="s">
        <v>187</v>
      </c>
      <c r="G34" s="246">
        <v>4434</v>
      </c>
      <c r="H34" s="246" t="s">
        <v>14</v>
      </c>
      <c r="I34" s="30" t="s">
        <v>14</v>
      </c>
      <c r="J34" s="30" t="s">
        <v>14</v>
      </c>
      <c r="K34" s="76" t="s">
        <v>14</v>
      </c>
    </row>
    <row r="35" spans="1:11" ht="23.5" x14ac:dyDescent="0.35">
      <c r="A35" s="107"/>
      <c r="B35" s="124" t="s">
        <v>48</v>
      </c>
      <c r="C35" s="114" t="s">
        <v>51</v>
      </c>
      <c r="D35" s="130" t="s">
        <v>34</v>
      </c>
      <c r="E35" s="246">
        <v>5734</v>
      </c>
      <c r="F35" s="246">
        <v>6198</v>
      </c>
      <c r="G35" s="246">
        <v>5300</v>
      </c>
      <c r="H35" s="246" t="s">
        <v>14</v>
      </c>
      <c r="I35" s="30" t="s">
        <v>14</v>
      </c>
      <c r="J35" s="30" t="s">
        <v>14</v>
      </c>
      <c r="K35" s="76" t="s">
        <v>14</v>
      </c>
    </row>
    <row r="36" spans="1:11" ht="23.5" x14ac:dyDescent="0.35">
      <c r="A36" s="107"/>
      <c r="B36" s="118" t="s">
        <v>48</v>
      </c>
      <c r="C36" s="118" t="s">
        <v>52</v>
      </c>
      <c r="D36" s="130" t="s">
        <v>34</v>
      </c>
      <c r="E36" s="246">
        <v>26636</v>
      </c>
      <c r="F36" s="246">
        <v>27339</v>
      </c>
      <c r="G36" s="246">
        <v>23000</v>
      </c>
      <c r="H36" s="246">
        <v>32500</v>
      </c>
      <c r="I36" s="30" t="s">
        <v>14</v>
      </c>
      <c r="J36" s="30" t="s">
        <v>14</v>
      </c>
      <c r="K36" s="76" t="s">
        <v>14</v>
      </c>
    </row>
    <row r="37" spans="1:11" ht="23.5" x14ac:dyDescent="0.35">
      <c r="A37" s="107"/>
      <c r="B37" s="124" t="s">
        <v>48</v>
      </c>
      <c r="C37" s="114" t="s">
        <v>53</v>
      </c>
      <c r="D37" s="130" t="s">
        <v>34</v>
      </c>
      <c r="E37" s="246">
        <v>665</v>
      </c>
      <c r="F37" s="246">
        <v>503</v>
      </c>
      <c r="G37" s="246">
        <v>919</v>
      </c>
      <c r="H37" s="246">
        <v>1190</v>
      </c>
      <c r="I37" s="30" t="s">
        <v>14</v>
      </c>
      <c r="J37" s="30" t="s">
        <v>14</v>
      </c>
      <c r="K37" s="76" t="s">
        <v>14</v>
      </c>
    </row>
    <row r="38" spans="1:11" ht="23.5" x14ac:dyDescent="0.35">
      <c r="A38" s="107"/>
      <c r="B38" s="118" t="s">
        <v>48</v>
      </c>
      <c r="C38" s="118" t="s">
        <v>54</v>
      </c>
      <c r="D38" s="130" t="s">
        <v>34</v>
      </c>
      <c r="E38" s="246">
        <v>2878</v>
      </c>
      <c r="F38" s="246">
        <v>4003</v>
      </c>
      <c r="G38" s="246">
        <v>4360</v>
      </c>
      <c r="H38" s="246">
        <v>4390</v>
      </c>
      <c r="I38" s="30" t="s">
        <v>14</v>
      </c>
      <c r="J38" s="30" t="s">
        <v>14</v>
      </c>
      <c r="K38" s="76" t="s">
        <v>14</v>
      </c>
    </row>
    <row r="39" spans="1:11" ht="23.5" x14ac:dyDescent="0.35">
      <c r="A39" s="75"/>
      <c r="B39" s="124" t="s">
        <v>48</v>
      </c>
      <c r="C39" s="114" t="s">
        <v>55</v>
      </c>
      <c r="D39" s="130" t="s">
        <v>34</v>
      </c>
      <c r="E39" s="246">
        <v>9972</v>
      </c>
      <c r="F39" s="246">
        <v>9942</v>
      </c>
      <c r="G39" s="119">
        <v>8610</v>
      </c>
      <c r="H39" s="30" t="s">
        <v>14</v>
      </c>
      <c r="I39" s="30" t="s">
        <v>14</v>
      </c>
      <c r="J39" s="30" t="s">
        <v>14</v>
      </c>
      <c r="K39" s="76" t="s">
        <v>14</v>
      </c>
    </row>
    <row r="40" spans="1:11" ht="23.5" x14ac:dyDescent="0.35">
      <c r="A40" s="75"/>
      <c r="B40" s="124" t="s">
        <v>48</v>
      </c>
      <c r="C40" s="114" t="s">
        <v>170</v>
      </c>
      <c r="D40" s="130" t="s">
        <v>34</v>
      </c>
      <c r="E40" s="246">
        <v>1</v>
      </c>
      <c r="F40" s="246">
        <v>1859</v>
      </c>
      <c r="G40" s="119">
        <v>1560</v>
      </c>
      <c r="H40" s="8">
        <v>2180</v>
      </c>
      <c r="I40" s="30" t="s">
        <v>14</v>
      </c>
      <c r="J40" s="30" t="s">
        <v>14</v>
      </c>
      <c r="K40" s="76" t="s">
        <v>14</v>
      </c>
    </row>
    <row r="41" spans="1:11" ht="23.5" x14ac:dyDescent="0.35">
      <c r="A41" s="75"/>
      <c r="B41" s="124" t="s">
        <v>48</v>
      </c>
      <c r="C41" s="114" t="s">
        <v>57</v>
      </c>
      <c r="D41" s="130" t="s">
        <v>34</v>
      </c>
      <c r="E41" s="246">
        <v>28658</v>
      </c>
      <c r="F41" s="246">
        <v>58082</v>
      </c>
      <c r="G41" s="8">
        <v>42700</v>
      </c>
      <c r="H41" s="8">
        <v>76500</v>
      </c>
      <c r="I41" s="30" t="s">
        <v>14</v>
      </c>
      <c r="J41" s="30" t="s">
        <v>14</v>
      </c>
      <c r="K41" s="76" t="s">
        <v>14</v>
      </c>
    </row>
    <row r="42" spans="1:11" ht="23.5" x14ac:dyDescent="0.35">
      <c r="A42" s="75"/>
      <c r="B42" s="155" t="s">
        <v>48</v>
      </c>
      <c r="C42" s="155" t="s">
        <v>58</v>
      </c>
      <c r="D42" s="130" t="s">
        <v>34</v>
      </c>
      <c r="E42" s="246">
        <v>198</v>
      </c>
      <c r="F42" s="246">
        <v>198</v>
      </c>
      <c r="G42" s="8">
        <v>198</v>
      </c>
      <c r="H42" s="8">
        <v>121</v>
      </c>
      <c r="I42" s="30" t="s">
        <v>14</v>
      </c>
      <c r="J42" s="30" t="s">
        <v>14</v>
      </c>
      <c r="K42" s="76" t="s">
        <v>14</v>
      </c>
    </row>
    <row r="43" spans="1:11" ht="23.5" x14ac:dyDescent="0.35">
      <c r="A43" s="75"/>
      <c r="B43" s="155" t="s">
        <v>48</v>
      </c>
      <c r="C43" s="155" t="s">
        <v>59</v>
      </c>
      <c r="D43" s="130" t="s">
        <v>34</v>
      </c>
      <c r="E43" s="249" t="s">
        <v>187</v>
      </c>
      <c r="F43" s="249" t="s">
        <v>187</v>
      </c>
      <c r="G43" s="30" t="s">
        <v>14</v>
      </c>
      <c r="H43" s="30" t="s">
        <v>14</v>
      </c>
      <c r="I43" s="30" t="s">
        <v>14</v>
      </c>
      <c r="J43" s="30" t="s">
        <v>14</v>
      </c>
      <c r="K43" s="76" t="s">
        <v>14</v>
      </c>
    </row>
    <row r="44" spans="1:11" ht="15.5" x14ac:dyDescent="0.35">
      <c r="A44" s="79" t="s">
        <v>35</v>
      </c>
      <c r="B44" s="38"/>
      <c r="C44" s="38"/>
      <c r="D44" s="13"/>
      <c r="E44" s="260"/>
      <c r="F44" s="260"/>
      <c r="G44" s="15"/>
      <c r="H44" s="15"/>
      <c r="I44" s="61"/>
      <c r="J44" s="14"/>
      <c r="K44" s="80"/>
    </row>
    <row r="45" spans="1:11" ht="23.5" x14ac:dyDescent="0.35">
      <c r="A45" s="240"/>
      <c r="B45" s="20" t="s">
        <v>36</v>
      </c>
      <c r="C45" s="20" t="s">
        <v>37</v>
      </c>
      <c r="D45" s="10" t="s">
        <v>38</v>
      </c>
      <c r="E45" s="251">
        <v>816</v>
      </c>
      <c r="F45" s="251">
        <v>809</v>
      </c>
      <c r="G45" s="8">
        <v>809</v>
      </c>
      <c r="H45" s="8">
        <v>759</v>
      </c>
      <c r="I45" s="11" t="s">
        <v>14</v>
      </c>
      <c r="J45" s="11" t="s">
        <v>14</v>
      </c>
      <c r="K45" s="77" t="s">
        <v>14</v>
      </c>
    </row>
    <row r="46" spans="1:11" ht="23.5" x14ac:dyDescent="0.35">
      <c r="A46" s="240"/>
      <c r="B46" s="52" t="s">
        <v>36</v>
      </c>
      <c r="C46" s="23" t="s">
        <v>39</v>
      </c>
      <c r="D46" s="27" t="s">
        <v>21</v>
      </c>
      <c r="E46" s="249">
        <f>36/816</f>
        <v>4.4117647058823532E-2</v>
      </c>
      <c r="F46" s="249">
        <f>10/F45</f>
        <v>1.2360939431396786E-2</v>
      </c>
      <c r="G46" s="25">
        <v>1</v>
      </c>
      <c r="H46" s="25">
        <f>10/H45</f>
        <v>1.3175230566534914E-2</v>
      </c>
      <c r="I46" s="30" t="s">
        <v>14</v>
      </c>
      <c r="J46" s="30" t="s">
        <v>14</v>
      </c>
      <c r="K46" s="76" t="s">
        <v>14</v>
      </c>
    </row>
    <row r="47" spans="1:11" ht="23.5" x14ac:dyDescent="0.35">
      <c r="A47" s="240"/>
      <c r="B47" s="20" t="s">
        <v>36</v>
      </c>
      <c r="C47" s="20" t="s">
        <v>40</v>
      </c>
      <c r="D47" s="10" t="s">
        <v>38</v>
      </c>
      <c r="E47" s="251">
        <v>34</v>
      </c>
      <c r="F47" s="251">
        <v>16</v>
      </c>
      <c r="G47" s="8">
        <v>16</v>
      </c>
      <c r="H47" s="8">
        <v>3</v>
      </c>
      <c r="I47" s="11" t="s">
        <v>14</v>
      </c>
      <c r="J47" s="11" t="s">
        <v>14</v>
      </c>
      <c r="K47" s="77" t="s">
        <v>14</v>
      </c>
    </row>
    <row r="48" spans="1:11" ht="23.5" x14ac:dyDescent="0.35">
      <c r="A48" s="240"/>
      <c r="B48" s="52" t="s">
        <v>36</v>
      </c>
      <c r="C48" s="23" t="s">
        <v>41</v>
      </c>
      <c r="D48" s="27" t="s">
        <v>21</v>
      </c>
      <c r="E48" s="249">
        <f>E47/E45</f>
        <v>4.1666666666666664E-2</v>
      </c>
      <c r="F48" s="249">
        <f>F47/F45</f>
        <v>1.9777503090234856E-2</v>
      </c>
      <c r="G48" s="25">
        <v>2</v>
      </c>
      <c r="H48" s="25">
        <f>H47/H45</f>
        <v>3.952569169960474E-3</v>
      </c>
      <c r="I48" s="30" t="s">
        <v>14</v>
      </c>
      <c r="J48" s="30" t="s">
        <v>14</v>
      </c>
      <c r="K48" s="76" t="s">
        <v>14</v>
      </c>
    </row>
    <row r="49" spans="1:11" ht="23.5" x14ac:dyDescent="0.35">
      <c r="A49" s="240"/>
      <c r="B49" s="20" t="s">
        <v>36</v>
      </c>
      <c r="C49" s="20" t="s">
        <v>42</v>
      </c>
      <c r="D49" s="10" t="s">
        <v>34</v>
      </c>
      <c r="E49" s="251">
        <v>3572</v>
      </c>
      <c r="F49" s="251">
        <v>4529</v>
      </c>
      <c r="G49" s="8">
        <v>4122</v>
      </c>
      <c r="H49" s="8">
        <v>4254.87</v>
      </c>
      <c r="I49" s="11" t="s">
        <v>14</v>
      </c>
      <c r="J49" s="11" t="s">
        <v>14</v>
      </c>
      <c r="K49" s="77" t="s">
        <v>14</v>
      </c>
    </row>
    <row r="50" spans="1:11" ht="15.5" x14ac:dyDescent="0.35">
      <c r="A50" s="79" t="s">
        <v>60</v>
      </c>
      <c r="B50" s="54"/>
      <c r="C50" s="45"/>
      <c r="D50" s="43"/>
      <c r="E50" s="261"/>
      <c r="F50" s="261"/>
      <c r="G50" s="55"/>
      <c r="H50" s="55"/>
      <c r="I50" s="175"/>
      <c r="J50" s="56"/>
      <c r="K50" s="84"/>
    </row>
    <row r="51" spans="1:11" ht="23.5" x14ac:dyDescent="0.35">
      <c r="A51" s="235"/>
      <c r="B51" s="21" t="s">
        <v>61</v>
      </c>
      <c r="C51" s="67" t="s">
        <v>62</v>
      </c>
      <c r="D51" s="34" t="s">
        <v>63</v>
      </c>
      <c r="E51" s="253">
        <v>7486</v>
      </c>
      <c r="F51" s="253" t="s">
        <v>187</v>
      </c>
      <c r="G51" s="35">
        <v>7785</v>
      </c>
      <c r="H51" s="35">
        <v>7224.5</v>
      </c>
      <c r="I51" s="11" t="s">
        <v>14</v>
      </c>
      <c r="J51" s="11" t="s">
        <v>14</v>
      </c>
      <c r="K51" s="77" t="s">
        <v>14</v>
      </c>
    </row>
    <row r="52" spans="1:11" ht="23.5" x14ac:dyDescent="0.35">
      <c r="A52" s="235"/>
      <c r="B52" s="23" t="s">
        <v>61</v>
      </c>
      <c r="C52" s="40" t="s">
        <v>64</v>
      </c>
      <c r="D52" s="27" t="s">
        <v>63</v>
      </c>
      <c r="E52" s="249">
        <v>4417</v>
      </c>
      <c r="F52" s="249" t="s">
        <v>187</v>
      </c>
      <c r="G52" s="25">
        <v>4593.28</v>
      </c>
      <c r="H52" s="25">
        <v>4017.34</v>
      </c>
      <c r="I52" s="30" t="s">
        <v>14</v>
      </c>
      <c r="J52" s="30" t="s">
        <v>14</v>
      </c>
      <c r="K52" s="76" t="s">
        <v>14</v>
      </c>
    </row>
    <row r="53" spans="1:11" ht="23.5" x14ac:dyDescent="0.35">
      <c r="A53" s="235"/>
      <c r="B53" s="23" t="s">
        <v>61</v>
      </c>
      <c r="C53" s="40" t="s">
        <v>65</v>
      </c>
      <c r="D53" s="27" t="s">
        <v>63</v>
      </c>
      <c r="E53" s="249" t="s">
        <v>187</v>
      </c>
      <c r="F53" s="249" t="s">
        <v>187</v>
      </c>
      <c r="G53" s="25">
        <v>0</v>
      </c>
      <c r="H53" s="25">
        <v>0</v>
      </c>
      <c r="I53" s="11" t="s">
        <v>14</v>
      </c>
      <c r="J53" s="11" t="s">
        <v>14</v>
      </c>
      <c r="K53" s="77" t="s">
        <v>14</v>
      </c>
    </row>
    <row r="54" spans="1:11" ht="23.5" x14ac:dyDescent="0.35">
      <c r="A54" s="235"/>
      <c r="B54" s="41" t="s">
        <v>61</v>
      </c>
      <c r="C54" s="186" t="s">
        <v>66</v>
      </c>
      <c r="D54" s="31" t="s">
        <v>63</v>
      </c>
      <c r="E54" s="255">
        <v>12476</v>
      </c>
      <c r="F54" s="255" t="s">
        <v>187</v>
      </c>
      <c r="G54" s="32">
        <v>12975.03</v>
      </c>
      <c r="H54" s="32">
        <v>11364.05</v>
      </c>
      <c r="I54" s="66" t="s">
        <v>14</v>
      </c>
      <c r="J54" s="66" t="s">
        <v>14</v>
      </c>
      <c r="K54" s="82" t="s">
        <v>14</v>
      </c>
    </row>
    <row r="55" spans="1:11" ht="15.5" x14ac:dyDescent="0.35">
      <c r="A55" s="83" t="s">
        <v>68</v>
      </c>
      <c r="B55" s="54"/>
      <c r="C55" s="45"/>
      <c r="D55" s="43"/>
      <c r="E55" s="261"/>
      <c r="F55" s="252"/>
      <c r="G55" s="55"/>
      <c r="H55" s="55"/>
      <c r="I55" s="65"/>
      <c r="J55" s="56"/>
      <c r="K55" s="84"/>
    </row>
    <row r="56" spans="1:11" ht="23.5" x14ac:dyDescent="0.35">
      <c r="A56" s="235"/>
      <c r="B56" s="21" t="s">
        <v>69</v>
      </c>
      <c r="C56" s="21" t="s">
        <v>70</v>
      </c>
      <c r="D56" s="34" t="s">
        <v>63</v>
      </c>
      <c r="E56" s="253">
        <v>99796</v>
      </c>
      <c r="F56" s="253" t="s">
        <v>187</v>
      </c>
      <c r="G56" s="35">
        <v>111435.8</v>
      </c>
      <c r="H56" s="35">
        <v>120354.442</v>
      </c>
      <c r="I56" s="68" t="s">
        <v>14</v>
      </c>
      <c r="J56" s="68" t="s">
        <v>14</v>
      </c>
      <c r="K56" s="85" t="s">
        <v>14</v>
      </c>
    </row>
    <row r="57" spans="1:11" ht="23.5" x14ac:dyDescent="0.35">
      <c r="A57" s="235"/>
      <c r="B57" s="23" t="s">
        <v>69</v>
      </c>
      <c r="C57" s="23" t="s">
        <v>62</v>
      </c>
      <c r="D57" s="27" t="s">
        <v>63</v>
      </c>
      <c r="E57" s="249">
        <f>(G57/G56)*E56</f>
        <v>8352.9641921177936</v>
      </c>
      <c r="F57" s="249" t="s">
        <v>187</v>
      </c>
      <c r="G57" s="25">
        <v>9327.2199999999993</v>
      </c>
      <c r="H57" s="25">
        <v>8808.2999999999993</v>
      </c>
      <c r="I57" s="11" t="s">
        <v>14</v>
      </c>
      <c r="J57" s="11" t="s">
        <v>14</v>
      </c>
      <c r="K57" s="77" t="s">
        <v>14</v>
      </c>
    </row>
    <row r="58" spans="1:11" ht="23.5" x14ac:dyDescent="0.35">
      <c r="A58" s="235"/>
      <c r="B58" s="23" t="s">
        <v>69</v>
      </c>
      <c r="C58" s="23" t="s">
        <v>64</v>
      </c>
      <c r="D58" s="27" t="s">
        <v>63</v>
      </c>
      <c r="E58" s="249">
        <f>(G58/G56)*E56</f>
        <v>69216.525652976867</v>
      </c>
      <c r="F58" s="249" t="s">
        <v>187</v>
      </c>
      <c r="G58" s="25">
        <v>77289.66</v>
      </c>
      <c r="H58" s="25">
        <v>89115.86</v>
      </c>
      <c r="I58" s="30" t="s">
        <v>14</v>
      </c>
      <c r="J58" s="30" t="s">
        <v>14</v>
      </c>
      <c r="K58" s="76" t="s">
        <v>14</v>
      </c>
    </row>
    <row r="59" spans="1:11" ht="23.5" x14ac:dyDescent="0.35">
      <c r="A59" s="235"/>
      <c r="B59" s="23" t="s">
        <v>69</v>
      </c>
      <c r="C59" s="23" t="s">
        <v>65</v>
      </c>
      <c r="D59" s="27" t="s">
        <v>63</v>
      </c>
      <c r="E59" s="249" t="s">
        <v>187</v>
      </c>
      <c r="F59" s="249" t="s">
        <v>187</v>
      </c>
      <c r="G59" s="25">
        <v>0</v>
      </c>
      <c r="H59" s="25">
        <v>0</v>
      </c>
      <c r="I59" s="11" t="s">
        <v>14</v>
      </c>
      <c r="J59" s="11" t="s">
        <v>14</v>
      </c>
      <c r="K59" s="77" t="s">
        <v>14</v>
      </c>
    </row>
    <row r="60" spans="1:11" ht="23.5" x14ac:dyDescent="0.35">
      <c r="A60" s="235"/>
      <c r="B60" s="20" t="s">
        <v>69</v>
      </c>
      <c r="C60" s="20" t="s">
        <v>66</v>
      </c>
      <c r="D60" s="10" t="s">
        <v>63</v>
      </c>
      <c r="E60" s="251">
        <f>(G60/G56)*E56</f>
        <v>22226.510154905332</v>
      </c>
      <c r="F60" s="251" t="s">
        <v>187</v>
      </c>
      <c r="G60" s="8">
        <v>24818.92</v>
      </c>
      <c r="H60" s="8">
        <v>22430.28</v>
      </c>
      <c r="I60" s="66" t="s">
        <v>14</v>
      </c>
      <c r="J60" s="66" t="s">
        <v>14</v>
      </c>
      <c r="K60" s="82" t="s">
        <v>14</v>
      </c>
    </row>
    <row r="61" spans="1:11" ht="15.5" x14ac:dyDescent="0.35">
      <c r="A61" s="83" t="s">
        <v>71</v>
      </c>
      <c r="B61" s="54"/>
      <c r="C61" s="42"/>
      <c r="D61" s="43"/>
      <c r="E61" s="261"/>
      <c r="F61" s="252"/>
      <c r="G61" s="55"/>
      <c r="H61" s="55"/>
      <c r="I61" s="65"/>
      <c r="J61" s="56"/>
      <c r="K61" s="84"/>
    </row>
    <row r="62" spans="1:11" ht="23.5" x14ac:dyDescent="0.35">
      <c r="A62" s="81"/>
      <c r="B62" s="20" t="s">
        <v>72</v>
      </c>
      <c r="C62" s="20" t="s">
        <v>73</v>
      </c>
      <c r="D62" s="10" t="s">
        <v>74</v>
      </c>
      <c r="E62" s="251">
        <v>15</v>
      </c>
      <c r="F62" s="251" t="s">
        <v>187</v>
      </c>
      <c r="G62" s="8">
        <v>19</v>
      </c>
      <c r="H62" s="9">
        <v>16.34</v>
      </c>
      <c r="I62" s="11" t="s">
        <v>14</v>
      </c>
      <c r="J62" s="11" t="s">
        <v>14</v>
      </c>
      <c r="K62" s="77" t="s">
        <v>14</v>
      </c>
    </row>
    <row r="63" spans="1:11" ht="23.5" x14ac:dyDescent="0.35">
      <c r="A63" s="81"/>
      <c r="B63" s="52" t="s">
        <v>72</v>
      </c>
      <c r="C63" s="23" t="s">
        <v>75</v>
      </c>
      <c r="D63" s="27" t="s">
        <v>74</v>
      </c>
      <c r="E63" s="249">
        <v>75</v>
      </c>
      <c r="F63" s="249" t="s">
        <v>187</v>
      </c>
      <c r="G63" s="25">
        <v>81</v>
      </c>
      <c r="H63" s="26">
        <v>83.63</v>
      </c>
      <c r="I63" s="30" t="s">
        <v>14</v>
      </c>
      <c r="J63" s="30" t="s">
        <v>14</v>
      </c>
      <c r="K63" s="76" t="s">
        <v>14</v>
      </c>
    </row>
    <row r="64" spans="1:11" ht="23.5" x14ac:dyDescent="0.35">
      <c r="A64" s="81"/>
      <c r="B64" s="41" t="s">
        <v>72</v>
      </c>
      <c r="C64" s="20" t="s">
        <v>76</v>
      </c>
      <c r="D64" s="10" t="s">
        <v>74</v>
      </c>
      <c r="E64" s="251">
        <v>77</v>
      </c>
      <c r="F64" s="251" t="s">
        <v>187</v>
      </c>
      <c r="G64" s="8">
        <v>84</v>
      </c>
      <c r="H64" s="9">
        <v>79.69</v>
      </c>
      <c r="I64" s="11" t="s">
        <v>14</v>
      </c>
      <c r="J64" s="11" t="s">
        <v>14</v>
      </c>
      <c r="K64" s="77" t="s">
        <v>14</v>
      </c>
    </row>
    <row r="65" spans="1:11" ht="23.5" x14ac:dyDescent="0.35">
      <c r="A65" s="81"/>
      <c r="B65" s="23" t="s">
        <v>72</v>
      </c>
      <c r="C65" s="23" t="s">
        <v>77</v>
      </c>
      <c r="D65" s="27" t="s">
        <v>74</v>
      </c>
      <c r="E65" s="249">
        <v>3</v>
      </c>
      <c r="F65" s="249" t="s">
        <v>187</v>
      </c>
      <c r="G65" s="25">
        <v>1.5</v>
      </c>
      <c r="H65" s="26">
        <v>3.03</v>
      </c>
      <c r="I65" s="30" t="s">
        <v>14</v>
      </c>
      <c r="J65" s="30" t="s">
        <v>14</v>
      </c>
      <c r="K65" s="76" t="s">
        <v>14</v>
      </c>
    </row>
    <row r="66" spans="1:11" ht="23.5" x14ac:dyDescent="0.35">
      <c r="A66" s="81"/>
      <c r="B66" s="23" t="s">
        <v>72</v>
      </c>
      <c r="C66" s="23" t="s">
        <v>78</v>
      </c>
      <c r="D66" s="27" t="s">
        <v>74</v>
      </c>
      <c r="E66" s="249">
        <v>20</v>
      </c>
      <c r="F66" s="249" t="s">
        <v>187</v>
      </c>
      <c r="G66" s="25">
        <v>15</v>
      </c>
      <c r="H66" s="26">
        <v>18.97</v>
      </c>
      <c r="I66" s="11" t="s">
        <v>14</v>
      </c>
      <c r="J66" s="11" t="s">
        <v>14</v>
      </c>
      <c r="K66" s="77" t="s">
        <v>14</v>
      </c>
    </row>
    <row r="67" spans="1:11" ht="26" x14ac:dyDescent="0.35">
      <c r="A67" s="81"/>
      <c r="B67" s="41" t="s">
        <v>72</v>
      </c>
      <c r="C67" s="41" t="s">
        <v>79</v>
      </c>
      <c r="D67" s="31" t="s">
        <v>80</v>
      </c>
      <c r="E67" s="255">
        <v>4908</v>
      </c>
      <c r="F67" s="255" t="s">
        <v>187</v>
      </c>
      <c r="G67" s="32">
        <v>5206</v>
      </c>
      <c r="H67" s="33">
        <v>4526.9219999999996</v>
      </c>
      <c r="I67" s="64" t="s">
        <v>81</v>
      </c>
      <c r="J67" s="30" t="s">
        <v>14</v>
      </c>
      <c r="K67" s="76" t="s">
        <v>14</v>
      </c>
    </row>
    <row r="68" spans="1:11" ht="23.5" x14ac:dyDescent="0.35">
      <c r="A68" s="81"/>
      <c r="B68" s="23" t="s">
        <v>72</v>
      </c>
      <c r="C68" s="23" t="s">
        <v>82</v>
      </c>
      <c r="D68" s="27" t="s">
        <v>80</v>
      </c>
      <c r="E68" s="249">
        <v>3419</v>
      </c>
      <c r="F68" s="249" t="s">
        <v>187</v>
      </c>
      <c r="G68" s="25">
        <v>3601</v>
      </c>
      <c r="H68" s="26">
        <v>3107.1709999999998</v>
      </c>
      <c r="I68" s="30" t="s">
        <v>14</v>
      </c>
      <c r="J68" s="30" t="s">
        <v>14</v>
      </c>
      <c r="K68" s="76" t="s">
        <v>14</v>
      </c>
    </row>
    <row r="69" spans="1:11" ht="23.5" x14ac:dyDescent="0.35">
      <c r="A69" s="81"/>
      <c r="B69" s="23" t="s">
        <v>72</v>
      </c>
      <c r="C69" s="23" t="s">
        <v>83</v>
      </c>
      <c r="D69" s="27" t="s">
        <v>80</v>
      </c>
      <c r="E69" s="249">
        <v>57</v>
      </c>
      <c r="F69" s="249" t="s">
        <v>187</v>
      </c>
      <c r="G69" s="25">
        <v>78.400000000000006</v>
      </c>
      <c r="H69" s="26">
        <v>77.28</v>
      </c>
      <c r="I69" s="11" t="s">
        <v>14</v>
      </c>
      <c r="J69" s="11" t="s">
        <v>14</v>
      </c>
      <c r="K69" s="77" t="s">
        <v>14</v>
      </c>
    </row>
    <row r="70" spans="1:11" ht="23.5" x14ac:dyDescent="0.35">
      <c r="A70" s="81"/>
      <c r="B70" s="20" t="s">
        <v>84</v>
      </c>
      <c r="C70" s="20" t="s">
        <v>84</v>
      </c>
      <c r="D70" s="10" t="s">
        <v>85</v>
      </c>
      <c r="E70" s="251">
        <f>E67/1120</f>
        <v>4.3821428571428571</v>
      </c>
      <c r="F70" s="251" t="s">
        <v>187</v>
      </c>
      <c r="G70" s="8">
        <v>4.8</v>
      </c>
      <c r="H70" s="8">
        <v>4.2</v>
      </c>
      <c r="I70" s="63" t="s">
        <v>67</v>
      </c>
      <c r="J70" s="30" t="s">
        <v>14</v>
      </c>
      <c r="K70" s="76" t="s">
        <v>14</v>
      </c>
    </row>
    <row r="71" spans="1:11" ht="15.5" x14ac:dyDescent="0.35">
      <c r="A71" s="83" t="s">
        <v>86</v>
      </c>
      <c r="B71" s="42"/>
      <c r="C71" s="45"/>
      <c r="D71" s="44"/>
      <c r="E71" s="262"/>
      <c r="F71" s="262"/>
      <c r="G71" s="55"/>
      <c r="H71" s="55"/>
      <c r="I71" s="65"/>
      <c r="J71" s="56"/>
      <c r="K71" s="84"/>
    </row>
    <row r="72" spans="1:11" ht="23.5" x14ac:dyDescent="0.35">
      <c r="A72" s="81"/>
      <c r="B72" s="21" t="s">
        <v>87</v>
      </c>
      <c r="C72" s="21" t="s">
        <v>30</v>
      </c>
      <c r="D72" s="34" t="s">
        <v>88</v>
      </c>
      <c r="E72" s="253">
        <v>73</v>
      </c>
      <c r="F72" s="253" t="s">
        <v>187</v>
      </c>
      <c r="G72" s="69">
        <v>41</v>
      </c>
      <c r="H72" s="69">
        <v>41</v>
      </c>
      <c r="I72" s="68" t="s">
        <v>14</v>
      </c>
      <c r="J72" s="68" t="s">
        <v>14</v>
      </c>
      <c r="K72" s="85" t="s">
        <v>14</v>
      </c>
    </row>
    <row r="75" spans="1:11" x14ac:dyDescent="0.35">
      <c r="D75" s="2"/>
      <c r="E75" s="2"/>
      <c r="F75" s="2"/>
      <c r="G75" s="12"/>
    </row>
    <row r="76" spans="1:11" x14ac:dyDescent="0.35">
      <c r="D76" s="2"/>
      <c r="E76" s="2"/>
      <c r="F76" s="2"/>
    </row>
    <row r="77" spans="1:11" x14ac:dyDescent="0.35">
      <c r="D77" s="2"/>
      <c r="E77" s="2"/>
      <c r="F77" s="2"/>
      <c r="J77" s="46"/>
    </row>
    <row r="78" spans="1:11" x14ac:dyDescent="0.35">
      <c r="D78" s="2"/>
      <c r="E78" s="2"/>
      <c r="F78" s="2"/>
    </row>
    <row r="79" spans="1:11" x14ac:dyDescent="0.35">
      <c r="D79" s="2"/>
      <c r="E79" s="2"/>
      <c r="F79" s="2"/>
    </row>
    <row r="80" spans="1:11" x14ac:dyDescent="0.35">
      <c r="D80" s="2"/>
      <c r="E80" s="2"/>
      <c r="F80" s="2"/>
    </row>
    <row r="81" spans="4:6" x14ac:dyDescent="0.35">
      <c r="D81" s="2"/>
      <c r="E81" s="2"/>
      <c r="F81" s="2"/>
    </row>
    <row r="82" spans="4:6" x14ac:dyDescent="0.35">
      <c r="D82" s="2"/>
      <c r="E82" s="2"/>
      <c r="F82" s="2"/>
    </row>
    <row r="83" spans="4:6" x14ac:dyDescent="0.35">
      <c r="D83" s="2"/>
      <c r="E83" s="2"/>
      <c r="F83" s="2"/>
    </row>
    <row r="84" spans="4:6" x14ac:dyDescent="0.35">
      <c r="D84" s="2"/>
      <c r="E84" s="2"/>
      <c r="F84" s="2"/>
    </row>
    <row r="85" spans="4:6" x14ac:dyDescent="0.35">
      <c r="D85" s="2"/>
      <c r="E85" s="2"/>
      <c r="F85" s="2"/>
    </row>
    <row r="86" spans="4:6" x14ac:dyDescent="0.35">
      <c r="D86" s="2"/>
      <c r="E86" s="2"/>
      <c r="F86" s="2"/>
    </row>
    <row r="87" spans="4:6" x14ac:dyDescent="0.35">
      <c r="D87" s="2"/>
      <c r="E87" s="2"/>
      <c r="F87" s="2"/>
    </row>
    <row r="88" spans="4:6" x14ac:dyDescent="0.35">
      <c r="D88" s="2"/>
      <c r="E88" s="2"/>
      <c r="F88" s="2"/>
    </row>
    <row r="89" spans="4:6" x14ac:dyDescent="0.35">
      <c r="D89" s="2"/>
      <c r="E89" s="2"/>
      <c r="F89" s="2"/>
    </row>
    <row r="90" spans="4:6" x14ac:dyDescent="0.35">
      <c r="D90" s="2"/>
      <c r="E90" s="2"/>
      <c r="F90" s="2"/>
    </row>
    <row r="91" spans="4:6" x14ac:dyDescent="0.35">
      <c r="D91" s="2"/>
      <c r="E91" s="2"/>
      <c r="F91" s="2"/>
    </row>
    <row r="92" spans="4:6" x14ac:dyDescent="0.35">
      <c r="D92" s="2"/>
      <c r="E92" s="2"/>
      <c r="F92" s="2"/>
    </row>
    <row r="93" spans="4:6" x14ac:dyDescent="0.35">
      <c r="D93" s="2"/>
      <c r="E93" s="2"/>
      <c r="F93" s="2"/>
    </row>
    <row r="94" spans="4:6" x14ac:dyDescent="0.35">
      <c r="D94" s="2"/>
      <c r="E94" s="2"/>
      <c r="F94" s="2"/>
    </row>
    <row r="95" spans="4:6" x14ac:dyDescent="0.35">
      <c r="D95" s="2"/>
      <c r="E95" s="2"/>
      <c r="F95" s="2"/>
    </row>
    <row r="96" spans="4:6" x14ac:dyDescent="0.35">
      <c r="D96" s="2"/>
      <c r="E96" s="2"/>
      <c r="F96" s="2"/>
    </row>
    <row r="97" spans="4:6" x14ac:dyDescent="0.35">
      <c r="D97" s="2"/>
      <c r="E97" s="2"/>
      <c r="F97" s="2"/>
    </row>
    <row r="98" spans="4:6" x14ac:dyDescent="0.35">
      <c r="D98" s="2"/>
      <c r="E98" s="2"/>
      <c r="F98" s="2"/>
    </row>
    <row r="99" spans="4:6" x14ac:dyDescent="0.35">
      <c r="D99" s="2"/>
      <c r="E99" s="2"/>
      <c r="F99" s="2"/>
    </row>
    <row r="100" spans="4:6" x14ac:dyDescent="0.35">
      <c r="D100" s="2"/>
      <c r="E100" s="2"/>
      <c r="F100" s="2"/>
    </row>
    <row r="101" spans="4:6" x14ac:dyDescent="0.35">
      <c r="D101" s="2"/>
      <c r="E101" s="2"/>
      <c r="F101" s="2"/>
    </row>
    <row r="102" spans="4:6" x14ac:dyDescent="0.35">
      <c r="D102" s="2"/>
      <c r="E102" s="2"/>
      <c r="F102" s="2"/>
    </row>
    <row r="103" spans="4:6" x14ac:dyDescent="0.35">
      <c r="D103" s="2"/>
      <c r="E103" s="2"/>
      <c r="F103" s="2"/>
    </row>
    <row r="104" spans="4:6" x14ac:dyDescent="0.35">
      <c r="D104" s="2"/>
      <c r="E104" s="2"/>
      <c r="F104" s="2"/>
    </row>
    <row r="105" spans="4:6" x14ac:dyDescent="0.35">
      <c r="D105" s="2"/>
      <c r="E105" s="2"/>
      <c r="F105" s="2"/>
    </row>
    <row r="106" spans="4:6" x14ac:dyDescent="0.35">
      <c r="D106" s="2"/>
      <c r="E106" s="2"/>
      <c r="F106" s="2"/>
    </row>
    <row r="107" spans="4:6" x14ac:dyDescent="0.35">
      <c r="D107" s="2"/>
      <c r="E107" s="2"/>
      <c r="F107" s="2"/>
    </row>
    <row r="108" spans="4:6" x14ac:dyDescent="0.35">
      <c r="D108" s="2"/>
      <c r="E108" s="2"/>
      <c r="F108" s="2"/>
    </row>
    <row r="109" spans="4:6" x14ac:dyDescent="0.35">
      <c r="D109" s="2"/>
      <c r="E109" s="2"/>
      <c r="F109" s="2"/>
    </row>
    <row r="110" spans="4:6" x14ac:dyDescent="0.35">
      <c r="D110" s="2"/>
      <c r="E110" s="2"/>
      <c r="F110" s="2"/>
    </row>
    <row r="111" spans="4:6" x14ac:dyDescent="0.35">
      <c r="D111" s="2"/>
      <c r="E111" s="2"/>
      <c r="F111" s="2"/>
    </row>
    <row r="112" spans="4:6" x14ac:dyDescent="0.35">
      <c r="D112" s="2"/>
      <c r="E112" s="2"/>
      <c r="F112" s="2"/>
    </row>
    <row r="113" spans="4:6" x14ac:dyDescent="0.35">
      <c r="D113" s="2"/>
      <c r="E113" s="2"/>
      <c r="F113" s="2"/>
    </row>
    <row r="114" spans="4:6" x14ac:dyDescent="0.35">
      <c r="D114" s="2"/>
      <c r="E114" s="2"/>
      <c r="F114" s="2"/>
    </row>
    <row r="115" spans="4:6" x14ac:dyDescent="0.35">
      <c r="D115" s="2"/>
      <c r="E115" s="2"/>
      <c r="F115" s="2"/>
    </row>
    <row r="116" spans="4:6" x14ac:dyDescent="0.35">
      <c r="D116" s="2"/>
      <c r="E116" s="2"/>
      <c r="F116" s="2"/>
    </row>
    <row r="117" spans="4:6" x14ac:dyDescent="0.35">
      <c r="D117" s="2"/>
      <c r="E117" s="2"/>
      <c r="F117" s="2"/>
    </row>
    <row r="118" spans="4:6" x14ac:dyDescent="0.35">
      <c r="D118" s="2"/>
      <c r="E118" s="2"/>
      <c r="F118" s="2"/>
    </row>
    <row r="119" spans="4:6" x14ac:dyDescent="0.35">
      <c r="D119" s="2"/>
      <c r="E119" s="2"/>
      <c r="F119" s="2"/>
    </row>
    <row r="120" spans="4:6" x14ac:dyDescent="0.35">
      <c r="D120" s="2"/>
      <c r="E120" s="2"/>
      <c r="F120" s="2"/>
    </row>
    <row r="121" spans="4:6" x14ac:dyDescent="0.35">
      <c r="D121" s="2"/>
      <c r="E121" s="2"/>
      <c r="F121" s="2"/>
    </row>
    <row r="122" spans="4:6" x14ac:dyDescent="0.35">
      <c r="D122" s="2"/>
      <c r="E122" s="2"/>
      <c r="F122" s="2"/>
    </row>
    <row r="123" spans="4:6" x14ac:dyDescent="0.35">
      <c r="D123" s="2"/>
      <c r="E123" s="2"/>
      <c r="F123" s="2"/>
    </row>
    <row r="124" spans="4:6" x14ac:dyDescent="0.35">
      <c r="D124" s="2"/>
      <c r="E124" s="2"/>
      <c r="F124" s="2"/>
    </row>
    <row r="125" spans="4:6" x14ac:dyDescent="0.35">
      <c r="D125" s="2"/>
      <c r="E125" s="2"/>
      <c r="F125" s="2"/>
    </row>
    <row r="126" spans="4:6" x14ac:dyDescent="0.35">
      <c r="D126" s="2"/>
      <c r="E126" s="2"/>
      <c r="F126" s="2"/>
    </row>
    <row r="127" spans="4:6" x14ac:dyDescent="0.35">
      <c r="D127" s="2"/>
      <c r="E127" s="2"/>
      <c r="F127" s="2"/>
    </row>
    <row r="128" spans="4:6" x14ac:dyDescent="0.35">
      <c r="D128" s="2"/>
      <c r="E128" s="2"/>
      <c r="F128" s="2"/>
    </row>
    <row r="129" spans="4:6" x14ac:dyDescent="0.35">
      <c r="D129" s="2"/>
      <c r="E129" s="2"/>
      <c r="F129" s="2"/>
    </row>
    <row r="130" spans="4:6" x14ac:dyDescent="0.35">
      <c r="D130" s="2"/>
      <c r="E130" s="2"/>
      <c r="F130" s="2"/>
    </row>
    <row r="131" spans="4:6" x14ac:dyDescent="0.35">
      <c r="D131" s="2"/>
      <c r="E131" s="2"/>
      <c r="F131" s="2"/>
    </row>
    <row r="132" spans="4:6" x14ac:dyDescent="0.35">
      <c r="D132" s="2"/>
      <c r="E132" s="2"/>
      <c r="F132" s="2"/>
    </row>
    <row r="133" spans="4:6" x14ac:dyDescent="0.35">
      <c r="D133" s="2"/>
      <c r="E133" s="2"/>
      <c r="F133" s="2"/>
    </row>
    <row r="134" spans="4:6" x14ac:dyDescent="0.35">
      <c r="D134" s="2"/>
      <c r="E134" s="2"/>
      <c r="F134" s="2"/>
    </row>
    <row r="135" spans="4:6" x14ac:dyDescent="0.35">
      <c r="D135" s="2"/>
      <c r="E135" s="2"/>
      <c r="F135" s="2"/>
    </row>
    <row r="136" spans="4:6" x14ac:dyDescent="0.35">
      <c r="D136" s="2"/>
      <c r="E136" s="2"/>
      <c r="F136" s="2"/>
    </row>
    <row r="137" spans="4:6" x14ac:dyDescent="0.35">
      <c r="D137" s="2"/>
      <c r="E137" s="2"/>
      <c r="F137" s="2"/>
    </row>
    <row r="138" spans="4:6" x14ac:dyDescent="0.35">
      <c r="D138" s="2"/>
      <c r="E138" s="2"/>
      <c r="F138" s="2"/>
    </row>
    <row r="139" spans="4:6" x14ac:dyDescent="0.35">
      <c r="D139" s="2"/>
      <c r="E139" s="2"/>
      <c r="F139" s="2"/>
    </row>
    <row r="140" spans="4:6" x14ac:dyDescent="0.35">
      <c r="D140" s="2"/>
      <c r="E140" s="2"/>
      <c r="F140" s="2"/>
    </row>
    <row r="141" spans="4:6" x14ac:dyDescent="0.35">
      <c r="D141" s="2"/>
      <c r="E141" s="2"/>
      <c r="F141" s="2"/>
    </row>
    <row r="142" spans="4:6" x14ac:dyDescent="0.35">
      <c r="D142" s="2"/>
      <c r="E142" s="2"/>
      <c r="F142" s="2"/>
    </row>
    <row r="143" spans="4:6" x14ac:dyDescent="0.35">
      <c r="D143" s="2"/>
      <c r="E143" s="2"/>
      <c r="F143" s="2"/>
    </row>
    <row r="144" spans="4:6" x14ac:dyDescent="0.35">
      <c r="D144" s="2"/>
      <c r="E144" s="2"/>
      <c r="F144" s="2"/>
    </row>
    <row r="145" spans="4:6" x14ac:dyDescent="0.35">
      <c r="D145" s="2"/>
      <c r="E145" s="2"/>
      <c r="F145" s="2"/>
    </row>
    <row r="146" spans="4:6" x14ac:dyDescent="0.35">
      <c r="D146" s="2"/>
      <c r="E146" s="2"/>
      <c r="F146" s="2"/>
    </row>
    <row r="147" spans="4:6" x14ac:dyDescent="0.35">
      <c r="D147" s="2"/>
      <c r="E147" s="2"/>
      <c r="F147" s="2"/>
    </row>
    <row r="148" spans="4:6" x14ac:dyDescent="0.35">
      <c r="D148" s="2"/>
      <c r="E148" s="2"/>
      <c r="F148" s="2"/>
    </row>
    <row r="149" spans="4:6" x14ac:dyDescent="0.35">
      <c r="D149" s="2"/>
      <c r="E149" s="2"/>
      <c r="F149" s="2"/>
    </row>
    <row r="150" spans="4:6" x14ac:dyDescent="0.35">
      <c r="D150" s="2"/>
      <c r="E150" s="2"/>
      <c r="F150" s="2"/>
    </row>
    <row r="151" spans="4:6" x14ac:dyDescent="0.35">
      <c r="D151" s="2"/>
      <c r="E151" s="2"/>
      <c r="F151" s="2"/>
    </row>
    <row r="152" spans="4:6" x14ac:dyDescent="0.35">
      <c r="D152" s="2"/>
      <c r="E152" s="2"/>
      <c r="F152" s="2"/>
    </row>
    <row r="153" spans="4:6" x14ac:dyDescent="0.35">
      <c r="D153" s="2"/>
      <c r="E153" s="2"/>
      <c r="F153" s="2"/>
    </row>
    <row r="154" spans="4:6" x14ac:dyDescent="0.35">
      <c r="D154" s="2"/>
      <c r="E154" s="2"/>
      <c r="F154" s="2"/>
    </row>
    <row r="155" spans="4:6" x14ac:dyDescent="0.35">
      <c r="D155" s="2"/>
      <c r="E155" s="2"/>
      <c r="F155" s="2"/>
    </row>
    <row r="156" spans="4:6" x14ac:dyDescent="0.35">
      <c r="D156" s="2"/>
      <c r="E156" s="2"/>
      <c r="F156" s="2"/>
    </row>
    <row r="157" spans="4:6" x14ac:dyDescent="0.35">
      <c r="D157" s="2"/>
      <c r="E157" s="2"/>
      <c r="F157" s="2"/>
    </row>
    <row r="158" spans="4:6" x14ac:dyDescent="0.35">
      <c r="D158" s="2"/>
      <c r="E158" s="2"/>
      <c r="F158" s="2"/>
    </row>
    <row r="159" spans="4:6" x14ac:dyDescent="0.35">
      <c r="D159" s="2"/>
      <c r="E159" s="2"/>
      <c r="F159" s="2"/>
    </row>
    <row r="160" spans="4:6" x14ac:dyDescent="0.35">
      <c r="D160" s="2"/>
      <c r="E160" s="2"/>
      <c r="F160" s="2"/>
    </row>
    <row r="161" spans="4:6" x14ac:dyDescent="0.35">
      <c r="D161" s="2"/>
      <c r="E161" s="2"/>
      <c r="F161" s="2"/>
    </row>
    <row r="162" spans="4:6" x14ac:dyDescent="0.35">
      <c r="D162" s="2"/>
      <c r="E162" s="2"/>
      <c r="F162" s="2"/>
    </row>
    <row r="163" spans="4:6" x14ac:dyDescent="0.35">
      <c r="D163" s="2"/>
      <c r="E163" s="2"/>
      <c r="F163" s="2"/>
    </row>
    <row r="164" spans="4:6" x14ac:dyDescent="0.35">
      <c r="D164" s="2"/>
      <c r="E164" s="2"/>
      <c r="F164" s="2"/>
    </row>
    <row r="165" spans="4:6" x14ac:dyDescent="0.35">
      <c r="D165" s="2"/>
      <c r="E165" s="2"/>
      <c r="F165" s="2"/>
    </row>
    <row r="166" spans="4:6" x14ac:dyDescent="0.35">
      <c r="D166" s="2"/>
      <c r="E166" s="2"/>
      <c r="F166" s="2"/>
    </row>
    <row r="167" spans="4:6" x14ac:dyDescent="0.35">
      <c r="D167" s="2"/>
      <c r="E167" s="2"/>
      <c r="F167" s="2"/>
    </row>
    <row r="168" spans="4:6" x14ac:dyDescent="0.35">
      <c r="D168" s="2"/>
      <c r="E168" s="2"/>
      <c r="F168" s="2"/>
    </row>
    <row r="169" spans="4:6" x14ac:dyDescent="0.35">
      <c r="D169" s="2"/>
      <c r="E169" s="2"/>
      <c r="F169" s="2"/>
    </row>
    <row r="170" spans="4:6" x14ac:dyDescent="0.35">
      <c r="D170" s="2"/>
      <c r="E170" s="2"/>
      <c r="F170" s="2"/>
    </row>
    <row r="171" spans="4:6" x14ac:dyDescent="0.35">
      <c r="D171" s="2"/>
      <c r="E171" s="2"/>
      <c r="F171" s="2"/>
    </row>
    <row r="172" spans="4:6" x14ac:dyDescent="0.35">
      <c r="D172" s="2"/>
      <c r="E172" s="2"/>
      <c r="F172" s="2"/>
    </row>
    <row r="173" spans="4:6" x14ac:dyDescent="0.35">
      <c r="D173" s="2"/>
      <c r="E173" s="2"/>
      <c r="F173" s="2"/>
    </row>
    <row r="174" spans="4:6" x14ac:dyDescent="0.35">
      <c r="D174" s="2"/>
      <c r="E174" s="2"/>
      <c r="F174" s="2"/>
    </row>
    <row r="175" spans="4:6" x14ac:dyDescent="0.35">
      <c r="D175" s="2"/>
      <c r="E175" s="2"/>
      <c r="F175" s="2"/>
    </row>
    <row r="176" spans="4:6" x14ac:dyDescent="0.35">
      <c r="D176" s="2"/>
      <c r="E176" s="2"/>
      <c r="F176" s="2"/>
    </row>
    <row r="177" spans="4:6" x14ac:dyDescent="0.35">
      <c r="D177" s="2"/>
      <c r="E177" s="2"/>
      <c r="F177" s="2"/>
    </row>
    <row r="178" spans="4:6" x14ac:dyDescent="0.35">
      <c r="D178" s="2"/>
      <c r="E178" s="2"/>
      <c r="F178" s="2"/>
    </row>
    <row r="179" spans="4:6" x14ac:dyDescent="0.35">
      <c r="D179" s="2"/>
      <c r="E179" s="2"/>
      <c r="F179" s="2"/>
    </row>
    <row r="180" spans="4:6" x14ac:dyDescent="0.35">
      <c r="D180" s="2"/>
      <c r="E180" s="2"/>
      <c r="F180" s="2"/>
    </row>
    <row r="181" spans="4:6" x14ac:dyDescent="0.35">
      <c r="D181" s="2"/>
      <c r="E181" s="2"/>
      <c r="F181" s="2"/>
    </row>
    <row r="182" spans="4:6" x14ac:dyDescent="0.35">
      <c r="D182" s="2"/>
      <c r="E182" s="2"/>
      <c r="F182" s="2"/>
    </row>
    <row r="183" spans="4:6" x14ac:dyDescent="0.35">
      <c r="D183" s="2"/>
      <c r="E183" s="2"/>
      <c r="F183" s="2"/>
    </row>
    <row r="184" spans="4:6" x14ac:dyDescent="0.35">
      <c r="D184" s="2"/>
      <c r="E184" s="2"/>
      <c r="F184" s="2"/>
    </row>
    <row r="185" spans="4:6" x14ac:dyDescent="0.35">
      <c r="D185" s="2"/>
      <c r="E185" s="2"/>
      <c r="F185" s="2"/>
    </row>
    <row r="186" spans="4:6" x14ac:dyDescent="0.35">
      <c r="D186" s="2"/>
      <c r="E186" s="2"/>
      <c r="F186" s="2"/>
    </row>
    <row r="187" spans="4:6" x14ac:dyDescent="0.35">
      <c r="D187" s="2"/>
      <c r="E187" s="2"/>
      <c r="F187" s="2"/>
    </row>
    <row r="188" spans="4:6" x14ac:dyDescent="0.35">
      <c r="D188" s="2"/>
      <c r="E188" s="2"/>
      <c r="F188" s="2"/>
    </row>
    <row r="189" spans="4:6" x14ac:dyDescent="0.35">
      <c r="D189" s="2"/>
      <c r="E189" s="2"/>
      <c r="F189" s="2"/>
    </row>
    <row r="190" spans="4:6" x14ac:dyDescent="0.35">
      <c r="D190" s="2"/>
      <c r="E190" s="2"/>
      <c r="F190" s="2"/>
    </row>
    <row r="191" spans="4:6" x14ac:dyDescent="0.35">
      <c r="D191" s="2"/>
      <c r="E191" s="2"/>
      <c r="F191" s="2"/>
    </row>
    <row r="192" spans="4:6" x14ac:dyDescent="0.35">
      <c r="D192" s="2"/>
      <c r="E192" s="2"/>
      <c r="F192" s="2"/>
    </row>
    <row r="193" spans="4:6" x14ac:dyDescent="0.35">
      <c r="D193" s="2"/>
      <c r="E193" s="2"/>
      <c r="F193" s="2"/>
    </row>
    <row r="194" spans="4:6" x14ac:dyDescent="0.35">
      <c r="D194" s="2"/>
      <c r="E194" s="2"/>
      <c r="F194" s="2"/>
    </row>
    <row r="195" spans="4:6" x14ac:dyDescent="0.35">
      <c r="D195" s="2"/>
      <c r="E195" s="2"/>
      <c r="F195" s="2"/>
    </row>
    <row r="196" spans="4:6" x14ac:dyDescent="0.35">
      <c r="D196" s="2"/>
      <c r="E196" s="2"/>
      <c r="F196" s="2"/>
    </row>
    <row r="197" spans="4:6" x14ac:dyDescent="0.35">
      <c r="D197" s="2"/>
      <c r="E197" s="2"/>
      <c r="F197" s="2"/>
    </row>
    <row r="198" spans="4:6" x14ac:dyDescent="0.35">
      <c r="D198" s="2"/>
      <c r="E198" s="2"/>
      <c r="F198" s="2"/>
    </row>
    <row r="199" spans="4:6" x14ac:dyDescent="0.35">
      <c r="D199" s="2"/>
      <c r="E199" s="2"/>
      <c r="F199" s="2"/>
    </row>
    <row r="200" spans="4:6" x14ac:dyDescent="0.35">
      <c r="D200" s="2"/>
      <c r="E200" s="2"/>
      <c r="F200" s="2"/>
    </row>
    <row r="201" spans="4:6" x14ac:dyDescent="0.35">
      <c r="D201" s="2"/>
      <c r="E201" s="2"/>
      <c r="F201" s="2"/>
    </row>
    <row r="202" spans="4:6" x14ac:dyDescent="0.35">
      <c r="D202" s="2"/>
      <c r="E202" s="2"/>
      <c r="F202" s="2"/>
    </row>
    <row r="203" spans="4:6" x14ac:dyDescent="0.35">
      <c r="D203" s="2"/>
      <c r="E203" s="2"/>
      <c r="F203" s="2"/>
    </row>
    <row r="204" spans="4:6" x14ac:dyDescent="0.35">
      <c r="D204" s="2"/>
      <c r="E204" s="2"/>
      <c r="F204" s="2"/>
    </row>
    <row r="205" spans="4:6" x14ac:dyDescent="0.35">
      <c r="D205" s="2"/>
      <c r="E205" s="2"/>
      <c r="F205" s="2"/>
    </row>
    <row r="206" spans="4:6" x14ac:dyDescent="0.35">
      <c r="D206" s="2"/>
      <c r="E206" s="2"/>
      <c r="F206" s="2"/>
    </row>
    <row r="207" spans="4:6" x14ac:dyDescent="0.35">
      <c r="D207" s="2"/>
      <c r="E207" s="2"/>
      <c r="F207" s="2"/>
    </row>
    <row r="208" spans="4:6" x14ac:dyDescent="0.35">
      <c r="D208" s="2"/>
      <c r="E208" s="2"/>
      <c r="F208" s="2"/>
    </row>
    <row r="209" spans="4:6" x14ac:dyDescent="0.35">
      <c r="D209" s="2"/>
      <c r="E209" s="2"/>
      <c r="F209" s="2"/>
    </row>
    <row r="210" spans="4:6" x14ac:dyDescent="0.35">
      <c r="D210" s="2"/>
      <c r="E210" s="2"/>
      <c r="F210" s="2"/>
    </row>
    <row r="211" spans="4:6" x14ac:dyDescent="0.35">
      <c r="D211" s="2"/>
      <c r="E211" s="2"/>
      <c r="F211" s="2"/>
    </row>
    <row r="212" spans="4:6" x14ac:dyDescent="0.35">
      <c r="D212" s="2"/>
      <c r="E212" s="2"/>
      <c r="F212" s="2"/>
    </row>
    <row r="213" spans="4:6" x14ac:dyDescent="0.35">
      <c r="D213" s="2"/>
      <c r="E213" s="2"/>
      <c r="F213" s="2"/>
    </row>
    <row r="214" spans="4:6" x14ac:dyDescent="0.35">
      <c r="D214" s="2"/>
      <c r="E214" s="2"/>
      <c r="F214" s="2"/>
    </row>
    <row r="215" spans="4:6" x14ac:dyDescent="0.35">
      <c r="D215" s="2"/>
      <c r="E215" s="2"/>
      <c r="F215" s="2"/>
    </row>
    <row r="216" spans="4:6" x14ac:dyDescent="0.35">
      <c r="D216" s="2"/>
      <c r="E216" s="2"/>
      <c r="F216" s="2"/>
    </row>
    <row r="217" spans="4:6" x14ac:dyDescent="0.35">
      <c r="D217" s="2"/>
      <c r="E217" s="2"/>
      <c r="F217" s="2"/>
    </row>
    <row r="218" spans="4:6" x14ac:dyDescent="0.35">
      <c r="D218" s="2"/>
      <c r="E218" s="2"/>
      <c r="F218" s="2"/>
    </row>
    <row r="219" spans="4:6" x14ac:dyDescent="0.35">
      <c r="D219" s="2"/>
      <c r="E219" s="2"/>
      <c r="F219" s="2"/>
    </row>
    <row r="220" spans="4:6" x14ac:dyDescent="0.35">
      <c r="D220" s="2"/>
      <c r="E220" s="2"/>
      <c r="F220" s="2"/>
    </row>
    <row r="221" spans="4:6" x14ac:dyDescent="0.35">
      <c r="D221" s="2"/>
      <c r="E221" s="2"/>
      <c r="F221" s="2"/>
    </row>
    <row r="222" spans="4:6" x14ac:dyDescent="0.35">
      <c r="D222" s="2"/>
      <c r="E222" s="2"/>
      <c r="F222" s="2"/>
    </row>
    <row r="223" spans="4:6" x14ac:dyDescent="0.35">
      <c r="D223" s="2"/>
      <c r="E223" s="2"/>
      <c r="F223" s="2"/>
    </row>
    <row r="224" spans="4:6" x14ac:dyDescent="0.35">
      <c r="D224" s="2"/>
      <c r="E224" s="2"/>
      <c r="F224" s="2"/>
    </row>
    <row r="225" spans="4:6" x14ac:dyDescent="0.35">
      <c r="D225" s="2"/>
      <c r="E225" s="2"/>
      <c r="F225" s="2"/>
    </row>
    <row r="226" spans="4:6" x14ac:dyDescent="0.35">
      <c r="D226" s="2"/>
      <c r="E226" s="2"/>
      <c r="F226" s="2"/>
    </row>
    <row r="227" spans="4:6" x14ac:dyDescent="0.35">
      <c r="D227" s="2"/>
      <c r="E227" s="2"/>
      <c r="F227" s="2"/>
    </row>
    <row r="228" spans="4:6" x14ac:dyDescent="0.35">
      <c r="D228" s="2"/>
      <c r="E228" s="2"/>
      <c r="F228" s="2"/>
    </row>
    <row r="229" spans="4:6" x14ac:dyDescent="0.35">
      <c r="D229" s="2"/>
      <c r="E229" s="2"/>
      <c r="F229" s="2"/>
    </row>
    <row r="230" spans="4:6" x14ac:dyDescent="0.35">
      <c r="D230" s="2"/>
      <c r="E230" s="2"/>
      <c r="F230" s="2"/>
    </row>
    <row r="231" spans="4:6" x14ac:dyDescent="0.35">
      <c r="D231" s="2"/>
      <c r="E231" s="2"/>
      <c r="F231" s="2"/>
    </row>
    <row r="232" spans="4:6" x14ac:dyDescent="0.35">
      <c r="D232" s="2"/>
      <c r="E232" s="2"/>
      <c r="F232" s="2"/>
    </row>
    <row r="233" spans="4:6" x14ac:dyDescent="0.35">
      <c r="D233" s="2"/>
      <c r="E233" s="2"/>
      <c r="F233" s="2"/>
    </row>
    <row r="234" spans="4:6" x14ac:dyDescent="0.35">
      <c r="D234" s="2"/>
      <c r="E234" s="2"/>
      <c r="F234" s="2"/>
    </row>
    <row r="235" spans="4:6" x14ac:dyDescent="0.35">
      <c r="D235" s="2"/>
      <c r="E235" s="2"/>
      <c r="F235" s="2"/>
    </row>
    <row r="236" spans="4:6" x14ac:dyDescent="0.35">
      <c r="D236" s="2"/>
      <c r="E236" s="2"/>
      <c r="F236" s="2"/>
    </row>
    <row r="237" spans="4:6" x14ac:dyDescent="0.35">
      <c r="D237" s="2"/>
      <c r="E237" s="2"/>
      <c r="F237" s="2"/>
    </row>
    <row r="238" spans="4:6" x14ac:dyDescent="0.35">
      <c r="D238" s="2"/>
      <c r="E238" s="2"/>
      <c r="F238" s="2"/>
    </row>
    <row r="239" spans="4:6" x14ac:dyDescent="0.35">
      <c r="D239" s="2"/>
      <c r="E239" s="2"/>
      <c r="F239" s="2"/>
    </row>
    <row r="240" spans="4:6" x14ac:dyDescent="0.35">
      <c r="D240" s="2"/>
      <c r="E240" s="2"/>
      <c r="F240" s="2"/>
    </row>
    <row r="241" spans="4:6" x14ac:dyDescent="0.35">
      <c r="D241" s="2"/>
      <c r="E241" s="2"/>
      <c r="F241" s="2"/>
    </row>
    <row r="242" spans="4:6" x14ac:dyDescent="0.35">
      <c r="D242" s="2"/>
      <c r="E242" s="2"/>
      <c r="F242" s="2"/>
    </row>
    <row r="243" spans="4:6" x14ac:dyDescent="0.35">
      <c r="D243" s="2"/>
      <c r="E243" s="2"/>
      <c r="F243" s="2"/>
    </row>
    <row r="244" spans="4:6" x14ac:dyDescent="0.35">
      <c r="D244" s="2"/>
      <c r="E244" s="2"/>
      <c r="F244" s="2"/>
    </row>
    <row r="245" spans="4:6" x14ac:dyDescent="0.35">
      <c r="D245" s="2"/>
      <c r="E245" s="2"/>
      <c r="F245" s="2"/>
    </row>
    <row r="246" spans="4:6" x14ac:dyDescent="0.35">
      <c r="D246" s="2"/>
      <c r="E246" s="2"/>
      <c r="F246" s="2"/>
    </row>
    <row r="247" spans="4:6" x14ac:dyDescent="0.35">
      <c r="D247" s="2"/>
      <c r="E247" s="2"/>
      <c r="F247" s="2"/>
    </row>
    <row r="248" spans="4:6" x14ac:dyDescent="0.35">
      <c r="D248" s="2"/>
      <c r="E248" s="2"/>
      <c r="F248" s="2"/>
    </row>
    <row r="249" spans="4:6" x14ac:dyDescent="0.35">
      <c r="D249" s="2"/>
      <c r="E249" s="2"/>
      <c r="F249" s="2"/>
    </row>
    <row r="250" spans="4:6" x14ac:dyDescent="0.35">
      <c r="D250" s="2"/>
      <c r="E250" s="2"/>
      <c r="F250" s="2"/>
    </row>
    <row r="251" spans="4:6" x14ac:dyDescent="0.35">
      <c r="D251" s="2"/>
      <c r="E251" s="2"/>
      <c r="F251" s="2"/>
    </row>
    <row r="252" spans="4:6" x14ac:dyDescent="0.35">
      <c r="D252" s="2"/>
      <c r="E252" s="2"/>
      <c r="F252" s="2"/>
    </row>
    <row r="253" spans="4:6" x14ac:dyDescent="0.35">
      <c r="D253" s="2"/>
      <c r="E253" s="2"/>
      <c r="F253" s="2"/>
    </row>
    <row r="254" spans="4:6" x14ac:dyDescent="0.35">
      <c r="D254" s="2"/>
      <c r="E254" s="2"/>
      <c r="F254" s="2"/>
    </row>
    <row r="255" spans="4:6" x14ac:dyDescent="0.35">
      <c r="D255" s="2"/>
      <c r="E255" s="2"/>
      <c r="F255" s="2"/>
    </row>
    <row r="256" spans="4:6" x14ac:dyDescent="0.35">
      <c r="D256" s="2"/>
      <c r="E256" s="2"/>
      <c r="F256" s="2"/>
    </row>
    <row r="257" spans="4:6" x14ac:dyDescent="0.35">
      <c r="D257" s="2"/>
      <c r="E257" s="2"/>
      <c r="F257" s="2"/>
    </row>
    <row r="258" spans="4:6" x14ac:dyDescent="0.35">
      <c r="D258" s="2"/>
      <c r="E258" s="2"/>
      <c r="F258" s="2"/>
    </row>
  </sheetData>
  <mergeCells count="5">
    <mergeCell ref="A56:A60"/>
    <mergeCell ref="A16:A21"/>
    <mergeCell ref="A22:A26"/>
    <mergeCell ref="A45:A49"/>
    <mergeCell ref="A51:A54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F34FF6-82DA-4D14-833D-3D3B5A0307B9}">
  <dimension ref="A7:BD258"/>
  <sheetViews>
    <sheetView tabSelected="1" topLeftCell="A34" zoomScale="59" workbookViewId="0">
      <selection activeCell="E55" sqref="E55"/>
    </sheetView>
  </sheetViews>
  <sheetFormatPr defaultRowHeight="14.5" x14ac:dyDescent="0.35"/>
  <cols>
    <col min="1" max="1" width="10.453125" style="2" customWidth="1"/>
    <col min="2" max="2" width="75.7265625" style="2" customWidth="1"/>
    <col min="3" max="3" width="97.453125" style="2" customWidth="1"/>
    <col min="4" max="4" width="29.7265625" style="3" bestFit="1" customWidth="1"/>
    <col min="5" max="6" width="29.7265625" style="3" customWidth="1"/>
    <col min="7" max="7" width="17.7265625" style="2" customWidth="1"/>
    <col min="8" max="8" width="13.1796875" style="2" customWidth="1"/>
    <col min="9" max="9" width="23.7265625" style="58" customWidth="1"/>
    <col min="10" max="10" width="16.54296875" style="2" customWidth="1"/>
    <col min="11" max="11" width="29.81640625" style="2" customWidth="1"/>
    <col min="12" max="12" width="8.7265625" style="2" bestFit="1" customWidth="1"/>
    <col min="13" max="56" width="9.1796875" style="2"/>
  </cols>
  <sheetData>
    <row r="7" spans="1:11" ht="17.5" x14ac:dyDescent="0.35">
      <c r="A7" s="100" t="s">
        <v>0</v>
      </c>
    </row>
    <row r="8" spans="1:11" ht="17.5" x14ac:dyDescent="0.35">
      <c r="A8" s="100" t="s">
        <v>1</v>
      </c>
    </row>
    <row r="10" spans="1:11" x14ac:dyDescent="0.35">
      <c r="A10" s="4" t="s">
        <v>2</v>
      </c>
    </row>
    <row r="11" spans="1:11" x14ac:dyDescent="0.35">
      <c r="A11" s="4"/>
      <c r="B11" s="4"/>
      <c r="C11" s="4"/>
      <c r="D11" s="4"/>
      <c r="E11" s="4"/>
      <c r="F11" s="4"/>
      <c r="G11" s="4"/>
      <c r="H11" s="4"/>
      <c r="I11" s="57"/>
      <c r="J11" s="4"/>
      <c r="K11" s="4"/>
    </row>
    <row r="13" spans="1:11" ht="17.5" x14ac:dyDescent="0.35">
      <c r="A13" s="101" t="s">
        <v>166</v>
      </c>
    </row>
    <row r="14" spans="1:11" ht="15" x14ac:dyDescent="0.35">
      <c r="A14" s="102"/>
      <c r="B14" s="103"/>
      <c r="C14" s="103" t="s">
        <v>3</v>
      </c>
      <c r="D14" s="104" t="s">
        <v>4</v>
      </c>
      <c r="E14" s="72" t="s">
        <v>185</v>
      </c>
      <c r="F14" s="72" t="s">
        <v>186</v>
      </c>
      <c r="G14" s="104" t="s">
        <v>5</v>
      </c>
      <c r="H14" s="104" t="s">
        <v>6</v>
      </c>
      <c r="I14" s="105" t="s">
        <v>7</v>
      </c>
      <c r="J14" s="104" t="s">
        <v>8</v>
      </c>
      <c r="K14" s="106" t="s">
        <v>9</v>
      </c>
    </row>
    <row r="15" spans="1:11" ht="15.5" x14ac:dyDescent="0.35">
      <c r="A15" s="107" t="s">
        <v>167</v>
      </c>
      <c r="B15" s="108"/>
      <c r="C15" s="108"/>
      <c r="D15" s="109"/>
      <c r="E15" s="109"/>
      <c r="F15" s="109"/>
      <c r="K15" s="19"/>
    </row>
    <row r="16" spans="1:11" ht="23.5" x14ac:dyDescent="0.35">
      <c r="A16" s="236"/>
      <c r="B16" s="110" t="s">
        <v>10</v>
      </c>
      <c r="C16" s="111" t="s">
        <v>11</v>
      </c>
      <c r="D16" s="112" t="s">
        <v>12</v>
      </c>
      <c r="E16" s="229">
        <v>21407</v>
      </c>
      <c r="F16" s="229">
        <v>21391</v>
      </c>
      <c r="G16" s="32">
        <v>21385</v>
      </c>
      <c r="H16" s="32">
        <v>21462</v>
      </c>
      <c r="I16" s="60" t="s">
        <v>13</v>
      </c>
      <c r="J16" s="30" t="s">
        <v>14</v>
      </c>
      <c r="K16" s="76" t="s">
        <v>14</v>
      </c>
    </row>
    <row r="17" spans="1:11" ht="23.5" x14ac:dyDescent="0.35">
      <c r="A17" s="237"/>
      <c r="B17" s="113" t="s">
        <v>10</v>
      </c>
      <c r="C17" s="114" t="s">
        <v>15</v>
      </c>
      <c r="D17" s="115" t="s">
        <v>16</v>
      </c>
      <c r="E17" s="115">
        <v>0</v>
      </c>
      <c r="F17" s="115">
        <v>1</v>
      </c>
      <c r="G17" s="116">
        <v>0.01</v>
      </c>
      <c r="H17" s="116">
        <v>0.02</v>
      </c>
      <c r="I17" s="30" t="s">
        <v>14</v>
      </c>
      <c r="J17" s="30" t="s">
        <v>14</v>
      </c>
      <c r="K17" s="76" t="s">
        <v>14</v>
      </c>
    </row>
    <row r="18" spans="1:11" ht="23.5" x14ac:dyDescent="0.35">
      <c r="A18" s="237"/>
      <c r="B18" s="117" t="s">
        <v>10</v>
      </c>
      <c r="C18" s="118" t="s">
        <v>17</v>
      </c>
      <c r="D18" s="109" t="s">
        <v>12</v>
      </c>
      <c r="E18" s="230">
        <v>12362</v>
      </c>
      <c r="F18" s="230">
        <v>12822</v>
      </c>
      <c r="G18" s="119">
        <v>12323</v>
      </c>
      <c r="H18" s="119">
        <v>11997</v>
      </c>
      <c r="I18" s="30" t="s">
        <v>14</v>
      </c>
      <c r="J18" s="30" t="s">
        <v>14</v>
      </c>
      <c r="K18" s="76" t="s">
        <v>14</v>
      </c>
    </row>
    <row r="19" spans="1:11" ht="23.5" x14ac:dyDescent="0.35">
      <c r="A19" s="237"/>
      <c r="B19" s="113" t="s">
        <v>10</v>
      </c>
      <c r="C19" s="114" t="s">
        <v>18</v>
      </c>
      <c r="D19" s="115" t="s">
        <v>16</v>
      </c>
      <c r="E19" s="115">
        <v>100</v>
      </c>
      <c r="F19" s="115">
        <v>99</v>
      </c>
      <c r="G19" s="116">
        <v>0.99</v>
      </c>
      <c r="H19" s="116">
        <v>0.98</v>
      </c>
      <c r="I19" s="59" t="s">
        <v>19</v>
      </c>
      <c r="J19" s="120" t="s">
        <v>14</v>
      </c>
      <c r="K19" s="77" t="s">
        <v>14</v>
      </c>
    </row>
    <row r="20" spans="1:11" ht="23.5" x14ac:dyDescent="0.35">
      <c r="A20" s="237"/>
      <c r="B20" s="117" t="s">
        <v>10</v>
      </c>
      <c r="C20" s="118" t="s">
        <v>20</v>
      </c>
      <c r="D20" s="109" t="s">
        <v>21</v>
      </c>
      <c r="E20" s="218">
        <f>E18/E16</f>
        <v>0.57747465782220764</v>
      </c>
      <c r="F20" s="218">
        <f>11343.2/F16</f>
        <v>0.53027908933663692</v>
      </c>
      <c r="G20" s="119">
        <v>57</v>
      </c>
      <c r="H20" s="119">
        <v>55</v>
      </c>
      <c r="I20" s="30" t="s">
        <v>14</v>
      </c>
      <c r="J20" s="30" t="s">
        <v>14</v>
      </c>
      <c r="K20" s="76" t="s">
        <v>14</v>
      </c>
    </row>
    <row r="21" spans="1:11" ht="23.5" x14ac:dyDescent="0.35">
      <c r="A21" s="238"/>
      <c r="B21" s="121" t="s">
        <v>10</v>
      </c>
      <c r="C21" s="122" t="s">
        <v>22</v>
      </c>
      <c r="D21" s="123" t="s">
        <v>23</v>
      </c>
      <c r="E21" s="219">
        <f>E16/965</f>
        <v>22.18341968911917</v>
      </c>
      <c r="F21" s="219">
        <f>F16/838</f>
        <v>25.526252983293556</v>
      </c>
      <c r="G21" s="190">
        <v>24.9</v>
      </c>
      <c r="H21" s="35">
        <v>27.2</v>
      </c>
      <c r="I21" s="30" t="s">
        <v>14</v>
      </c>
      <c r="J21" s="30" t="s">
        <v>14</v>
      </c>
      <c r="K21" s="76" t="s">
        <v>14</v>
      </c>
    </row>
    <row r="22" spans="1:11" ht="23.5" x14ac:dyDescent="0.35">
      <c r="A22" s="239"/>
      <c r="B22" s="114" t="s">
        <v>24</v>
      </c>
      <c r="C22" s="114" t="s">
        <v>25</v>
      </c>
      <c r="D22" s="115" t="s">
        <v>12</v>
      </c>
      <c r="E22" s="231">
        <v>4873</v>
      </c>
      <c r="F22" s="115">
        <v>4679</v>
      </c>
      <c r="G22" s="25">
        <v>4670</v>
      </c>
      <c r="H22" s="25">
        <v>5463</v>
      </c>
      <c r="I22" s="30" t="s">
        <v>14</v>
      </c>
      <c r="J22" s="30" t="s">
        <v>14</v>
      </c>
      <c r="K22" s="76" t="s">
        <v>14</v>
      </c>
    </row>
    <row r="23" spans="1:11" ht="23.5" x14ac:dyDescent="0.35">
      <c r="A23" s="239"/>
      <c r="B23" s="118" t="s">
        <v>24</v>
      </c>
      <c r="C23" s="118" t="s">
        <v>26</v>
      </c>
      <c r="D23" s="109" t="s">
        <v>12</v>
      </c>
      <c r="E23" s="7" t="s">
        <v>187</v>
      </c>
      <c r="F23" s="7" t="s">
        <v>187</v>
      </c>
      <c r="G23" s="30" t="s">
        <v>14</v>
      </c>
      <c r="H23" s="30" t="s">
        <v>14</v>
      </c>
      <c r="I23" s="120" t="s">
        <v>14</v>
      </c>
      <c r="J23" s="120" t="s">
        <v>14</v>
      </c>
      <c r="K23" s="77" t="s">
        <v>14</v>
      </c>
    </row>
    <row r="24" spans="1:11" ht="23.5" x14ac:dyDescent="0.35">
      <c r="A24" s="239"/>
      <c r="B24" s="124" t="s">
        <v>24</v>
      </c>
      <c r="C24" s="114" t="s">
        <v>27</v>
      </c>
      <c r="D24" s="115" t="s">
        <v>12</v>
      </c>
      <c r="E24" s="22" t="s">
        <v>187</v>
      </c>
      <c r="F24" s="22" t="s">
        <v>187</v>
      </c>
      <c r="G24" s="30" t="s">
        <v>14</v>
      </c>
      <c r="H24" s="30" t="s">
        <v>14</v>
      </c>
      <c r="I24" s="30" t="s">
        <v>14</v>
      </c>
      <c r="J24" s="30" t="s">
        <v>14</v>
      </c>
      <c r="K24" s="76" t="s">
        <v>14</v>
      </c>
    </row>
    <row r="25" spans="1:11" ht="23.5" x14ac:dyDescent="0.35">
      <c r="A25" s="239"/>
      <c r="B25" s="114" t="s">
        <v>24</v>
      </c>
      <c r="C25" s="114" t="s">
        <v>28</v>
      </c>
      <c r="D25" s="115" t="s">
        <v>12</v>
      </c>
      <c r="E25" s="232">
        <f>4167+5.6</f>
        <v>4172.6000000000004</v>
      </c>
      <c r="F25" s="231">
        <v>3890</v>
      </c>
      <c r="G25" s="25">
        <v>4392</v>
      </c>
      <c r="H25" s="25">
        <v>4002</v>
      </c>
      <c r="I25" s="30" t="s">
        <v>14</v>
      </c>
      <c r="J25" s="30" t="s">
        <v>14</v>
      </c>
      <c r="K25" s="76" t="s">
        <v>14</v>
      </c>
    </row>
    <row r="26" spans="1:11" ht="23.5" x14ac:dyDescent="0.35">
      <c r="A26" s="239"/>
      <c r="B26" s="118" t="s">
        <v>24</v>
      </c>
      <c r="C26" s="118" t="s">
        <v>29</v>
      </c>
      <c r="D26" s="109" t="s">
        <v>12</v>
      </c>
      <c r="E26" s="7" t="s">
        <v>187</v>
      </c>
      <c r="F26" s="7" t="s">
        <v>187</v>
      </c>
      <c r="G26" s="120" t="s">
        <v>14</v>
      </c>
      <c r="H26" s="120" t="s">
        <v>14</v>
      </c>
      <c r="I26" s="120" t="s">
        <v>14</v>
      </c>
      <c r="J26" s="120" t="s">
        <v>14</v>
      </c>
      <c r="K26" s="77" t="s">
        <v>14</v>
      </c>
    </row>
    <row r="27" spans="1:11" ht="15.5" x14ac:dyDescent="0.35">
      <c r="A27" s="125" t="s">
        <v>168</v>
      </c>
      <c r="B27" s="126"/>
      <c r="C27" s="126"/>
      <c r="D27" s="127"/>
      <c r="E27" s="127"/>
      <c r="F27" s="127"/>
      <c r="G27" s="15"/>
      <c r="H27" s="15"/>
      <c r="I27" s="61"/>
      <c r="J27" s="14"/>
      <c r="K27" s="80"/>
    </row>
    <row r="28" spans="1:11" ht="23.5" x14ac:dyDescent="0.35">
      <c r="A28" s="107"/>
      <c r="B28" s="118" t="s">
        <v>43</v>
      </c>
      <c r="C28" s="118" t="s">
        <v>44</v>
      </c>
      <c r="D28" s="128" t="s">
        <v>34</v>
      </c>
      <c r="E28" s="231">
        <v>1946</v>
      </c>
      <c r="F28" s="231">
        <v>1830</v>
      </c>
      <c r="G28" s="231">
        <v>1979.21</v>
      </c>
      <c r="H28" s="129">
        <v>2036.33</v>
      </c>
      <c r="I28" s="30" t="s">
        <v>14</v>
      </c>
      <c r="J28" s="30" t="s">
        <v>14</v>
      </c>
      <c r="K28" s="76" t="s">
        <v>14</v>
      </c>
    </row>
    <row r="29" spans="1:11" ht="23.5" x14ac:dyDescent="0.35">
      <c r="A29" s="107"/>
      <c r="B29" s="124" t="s">
        <v>43</v>
      </c>
      <c r="C29" s="114" t="s">
        <v>45</v>
      </c>
      <c r="D29" s="130" t="s">
        <v>34</v>
      </c>
      <c r="E29" s="231">
        <v>952</v>
      </c>
      <c r="F29" s="231">
        <v>791</v>
      </c>
      <c r="G29" s="231">
        <v>546.91999999999996</v>
      </c>
      <c r="H29" s="129">
        <v>584.63</v>
      </c>
      <c r="I29" s="30" t="s">
        <v>14</v>
      </c>
      <c r="J29" s="30" t="s">
        <v>14</v>
      </c>
      <c r="K29" s="76" t="s">
        <v>14</v>
      </c>
    </row>
    <row r="30" spans="1:11" ht="23.5" x14ac:dyDescent="0.35">
      <c r="A30" s="107"/>
      <c r="B30" s="114" t="s">
        <v>43</v>
      </c>
      <c r="C30" s="131" t="s">
        <v>46</v>
      </c>
      <c r="D30" s="132" t="s">
        <v>34</v>
      </c>
      <c r="E30" s="231">
        <v>450242</v>
      </c>
      <c r="F30" s="231">
        <v>342086</v>
      </c>
      <c r="G30" s="231">
        <f>SUM(G33:G42)</f>
        <v>403994</v>
      </c>
      <c r="H30" s="30" t="s">
        <v>14</v>
      </c>
      <c r="I30" s="30" t="s">
        <v>14</v>
      </c>
      <c r="J30" s="30" t="s">
        <v>14</v>
      </c>
      <c r="K30" s="76" t="s">
        <v>14</v>
      </c>
    </row>
    <row r="31" spans="1:11" ht="23.5" x14ac:dyDescent="0.35">
      <c r="A31" s="107"/>
      <c r="B31" s="124" t="s">
        <v>43</v>
      </c>
      <c r="C31" s="114" t="s">
        <v>47</v>
      </c>
      <c r="D31" s="130" t="s">
        <v>34</v>
      </c>
      <c r="E31" s="231">
        <f>SUM(E28:E30)</f>
        <v>453140</v>
      </c>
      <c r="F31" s="231">
        <f>SUM(F28:F30)</f>
        <v>344707</v>
      </c>
      <c r="G31" s="231">
        <f>SUM(G28:G30)</f>
        <v>406520.13</v>
      </c>
      <c r="H31" s="30" t="s">
        <v>14</v>
      </c>
      <c r="I31" s="30" t="s">
        <v>14</v>
      </c>
      <c r="J31" s="30" t="s">
        <v>14</v>
      </c>
      <c r="K31" s="76" t="s">
        <v>14</v>
      </c>
    </row>
    <row r="32" spans="1:11" ht="23.5" x14ac:dyDescent="0.35">
      <c r="A32" s="107"/>
      <c r="B32" s="52" t="s">
        <v>43</v>
      </c>
      <c r="C32" s="23" t="s">
        <v>169</v>
      </c>
      <c r="D32" s="27" t="s">
        <v>34</v>
      </c>
      <c r="E32" s="231">
        <f>SUM(E28:E29)</f>
        <v>2898</v>
      </c>
      <c r="F32" s="231">
        <f>SUM(F28:F29)</f>
        <v>2621</v>
      </c>
      <c r="G32" s="231">
        <f>SUM(G28:G29)</f>
        <v>2526.13</v>
      </c>
      <c r="H32" s="8">
        <f>SUM(H28:H29)</f>
        <v>2620.96</v>
      </c>
      <c r="I32" s="30" t="s">
        <v>14</v>
      </c>
      <c r="J32" s="30" t="s">
        <v>14</v>
      </c>
      <c r="K32" s="76" t="s">
        <v>14</v>
      </c>
    </row>
    <row r="33" spans="1:11" ht="23.5" x14ac:dyDescent="0.35">
      <c r="A33" s="107"/>
      <c r="B33" s="124" t="s">
        <v>48</v>
      </c>
      <c r="C33" s="114" t="s">
        <v>49</v>
      </c>
      <c r="D33" s="130" t="s">
        <v>34</v>
      </c>
      <c r="E33" s="231">
        <v>90391</v>
      </c>
      <c r="F33" s="231">
        <v>109849</v>
      </c>
      <c r="G33" s="231">
        <v>157000</v>
      </c>
      <c r="H33" s="8">
        <v>171000</v>
      </c>
      <c r="I33" s="30" t="s">
        <v>14</v>
      </c>
      <c r="J33" s="30" t="s">
        <v>14</v>
      </c>
      <c r="K33" s="76" t="s">
        <v>14</v>
      </c>
    </row>
    <row r="34" spans="1:11" ht="23.5" x14ac:dyDescent="0.35">
      <c r="A34" s="107"/>
      <c r="B34" s="184" t="s">
        <v>48</v>
      </c>
      <c r="C34" s="184" t="s">
        <v>50</v>
      </c>
      <c r="D34" s="130" t="s">
        <v>34</v>
      </c>
      <c r="E34" s="231" t="s">
        <v>187</v>
      </c>
      <c r="F34" s="231" t="s">
        <v>187</v>
      </c>
      <c r="G34" s="231">
        <v>1674</v>
      </c>
      <c r="H34" s="30" t="s">
        <v>14</v>
      </c>
      <c r="I34" s="30" t="s">
        <v>14</v>
      </c>
      <c r="J34" s="30" t="s">
        <v>14</v>
      </c>
      <c r="K34" s="76" t="s">
        <v>14</v>
      </c>
    </row>
    <row r="35" spans="1:11" ht="23.5" x14ac:dyDescent="0.35">
      <c r="A35" s="107"/>
      <c r="B35" s="124" t="s">
        <v>48</v>
      </c>
      <c r="C35" s="114" t="s">
        <v>51</v>
      </c>
      <c r="D35" s="130" t="s">
        <v>34</v>
      </c>
      <c r="E35" s="231">
        <v>1030</v>
      </c>
      <c r="F35" s="231">
        <v>1085</v>
      </c>
      <c r="G35" s="231">
        <v>1500</v>
      </c>
      <c r="H35" s="30" t="s">
        <v>14</v>
      </c>
      <c r="I35" s="30" t="s">
        <v>14</v>
      </c>
      <c r="J35" s="30" t="s">
        <v>14</v>
      </c>
      <c r="K35" s="76" t="s">
        <v>14</v>
      </c>
    </row>
    <row r="36" spans="1:11" ht="23.5" x14ac:dyDescent="0.35">
      <c r="A36" s="107"/>
      <c r="B36" s="184" t="s">
        <v>48</v>
      </c>
      <c r="C36" s="184" t="s">
        <v>52</v>
      </c>
      <c r="D36" s="130" t="s">
        <v>34</v>
      </c>
      <c r="E36" s="231">
        <v>26884</v>
      </c>
      <c r="F36" s="231">
        <v>32392</v>
      </c>
      <c r="G36" s="231">
        <v>27200</v>
      </c>
      <c r="H36" s="8">
        <v>42500</v>
      </c>
      <c r="I36" s="30" t="s">
        <v>14</v>
      </c>
      <c r="J36" s="30" t="s">
        <v>14</v>
      </c>
      <c r="K36" s="76" t="s">
        <v>14</v>
      </c>
    </row>
    <row r="37" spans="1:11" ht="23.5" x14ac:dyDescent="0.35">
      <c r="A37" s="107"/>
      <c r="B37" s="124" t="s">
        <v>48</v>
      </c>
      <c r="C37" s="114" t="s">
        <v>53</v>
      </c>
      <c r="D37" s="130" t="s">
        <v>34</v>
      </c>
      <c r="E37" s="231">
        <v>7.6</v>
      </c>
      <c r="F37" s="231">
        <v>30</v>
      </c>
      <c r="G37" s="231">
        <v>80</v>
      </c>
      <c r="H37" s="8">
        <v>96</v>
      </c>
      <c r="I37" s="30" t="s">
        <v>14</v>
      </c>
      <c r="J37" s="30" t="s">
        <v>14</v>
      </c>
      <c r="K37" s="76" t="s">
        <v>14</v>
      </c>
    </row>
    <row r="38" spans="1:11" ht="23.5" x14ac:dyDescent="0.35">
      <c r="A38" s="107"/>
      <c r="B38" s="184" t="s">
        <v>48</v>
      </c>
      <c r="C38" s="184" t="s">
        <v>54</v>
      </c>
      <c r="D38" s="130" t="s">
        <v>34</v>
      </c>
      <c r="E38" s="231">
        <v>6476</v>
      </c>
      <c r="F38" s="231">
        <v>6455</v>
      </c>
      <c r="G38" s="231">
        <v>6620</v>
      </c>
      <c r="H38" s="8">
        <v>6810</v>
      </c>
      <c r="I38" s="30" t="s">
        <v>14</v>
      </c>
      <c r="J38" s="30" t="s">
        <v>14</v>
      </c>
      <c r="K38" s="76" t="s">
        <v>14</v>
      </c>
    </row>
    <row r="39" spans="1:11" ht="23.5" x14ac:dyDescent="0.35">
      <c r="A39" s="107"/>
      <c r="B39" s="124" t="s">
        <v>48</v>
      </c>
      <c r="C39" s="114" t="s">
        <v>55</v>
      </c>
      <c r="D39" s="130" t="s">
        <v>34</v>
      </c>
      <c r="E39" s="231">
        <v>7945</v>
      </c>
      <c r="F39" s="231">
        <v>5841</v>
      </c>
      <c r="G39" s="231">
        <v>4720</v>
      </c>
      <c r="H39" s="30" t="s">
        <v>14</v>
      </c>
      <c r="I39" s="30" t="s">
        <v>14</v>
      </c>
      <c r="J39" s="30" t="s">
        <v>14</v>
      </c>
      <c r="K39" s="76" t="s">
        <v>14</v>
      </c>
    </row>
    <row r="40" spans="1:11" ht="23.5" x14ac:dyDescent="0.35">
      <c r="A40" s="107"/>
      <c r="B40" s="124" t="s">
        <v>48</v>
      </c>
      <c r="C40" s="114" t="s">
        <v>170</v>
      </c>
      <c r="D40" s="130" t="s">
        <v>34</v>
      </c>
      <c r="E40" s="231">
        <v>11148</v>
      </c>
      <c r="F40" s="231">
        <v>13131</v>
      </c>
      <c r="G40" s="231">
        <v>12200</v>
      </c>
      <c r="H40" s="8">
        <v>14600</v>
      </c>
      <c r="I40" s="30" t="s">
        <v>14</v>
      </c>
      <c r="J40" s="30" t="s">
        <v>14</v>
      </c>
      <c r="K40" s="76" t="s">
        <v>14</v>
      </c>
    </row>
    <row r="41" spans="1:11" ht="23.5" x14ac:dyDescent="0.35">
      <c r="A41" s="107"/>
      <c r="B41" s="124" t="s">
        <v>48</v>
      </c>
      <c r="C41" s="114" t="s">
        <v>57</v>
      </c>
      <c r="D41" s="130" t="s">
        <v>34</v>
      </c>
      <c r="E41" s="231">
        <v>303575</v>
      </c>
      <c r="F41" s="231">
        <v>171992</v>
      </c>
      <c r="G41" s="231">
        <v>191000</v>
      </c>
      <c r="H41" s="8">
        <v>184000</v>
      </c>
      <c r="I41" s="30" t="s">
        <v>14</v>
      </c>
      <c r="J41" s="30" t="s">
        <v>14</v>
      </c>
      <c r="K41" s="76" t="s">
        <v>14</v>
      </c>
    </row>
    <row r="42" spans="1:11" ht="23.5" x14ac:dyDescent="0.35">
      <c r="A42" s="107"/>
      <c r="B42" s="184" t="s">
        <v>48</v>
      </c>
      <c r="C42" s="184" t="s">
        <v>58</v>
      </c>
      <c r="D42" s="130" t="s">
        <v>34</v>
      </c>
      <c r="E42" s="231">
        <v>2785</v>
      </c>
      <c r="F42" s="231">
        <v>1313</v>
      </c>
      <c r="G42" s="231">
        <v>2000</v>
      </c>
      <c r="H42" s="8">
        <v>1550</v>
      </c>
      <c r="I42" s="30" t="s">
        <v>14</v>
      </c>
      <c r="J42" s="30" t="s">
        <v>14</v>
      </c>
      <c r="K42" s="76" t="s">
        <v>14</v>
      </c>
    </row>
    <row r="43" spans="1:11" ht="23.5" x14ac:dyDescent="0.35">
      <c r="A43" s="107"/>
      <c r="B43" s="184" t="s">
        <v>48</v>
      </c>
      <c r="C43" s="184" t="s">
        <v>59</v>
      </c>
      <c r="D43" s="130" t="s">
        <v>34</v>
      </c>
      <c r="E43" s="27" t="s">
        <v>187</v>
      </c>
      <c r="F43" s="27" t="s">
        <v>187</v>
      </c>
      <c r="G43" s="30" t="s">
        <v>14</v>
      </c>
      <c r="H43" s="30" t="s">
        <v>14</v>
      </c>
      <c r="I43" s="30" t="s">
        <v>14</v>
      </c>
      <c r="J43" s="30" t="s">
        <v>14</v>
      </c>
      <c r="K43" s="76" t="s">
        <v>14</v>
      </c>
    </row>
    <row r="44" spans="1:11" ht="15.5" x14ac:dyDescent="0.35">
      <c r="A44" s="125" t="s">
        <v>35</v>
      </c>
      <c r="B44" s="133"/>
      <c r="C44" s="133"/>
      <c r="D44" s="127"/>
      <c r="E44" s="127"/>
      <c r="F44" s="127"/>
      <c r="G44" s="15"/>
      <c r="H44" s="15"/>
      <c r="I44" s="61"/>
      <c r="J44" s="14"/>
      <c r="K44" s="80"/>
    </row>
    <row r="45" spans="1:11" ht="23.5" x14ac:dyDescent="0.35">
      <c r="A45" s="241"/>
      <c r="B45" s="118" t="s">
        <v>36</v>
      </c>
      <c r="C45" s="118" t="s">
        <v>37</v>
      </c>
      <c r="D45" s="128" t="s">
        <v>38</v>
      </c>
      <c r="E45" s="128">
        <v>314</v>
      </c>
      <c r="F45" s="128">
        <v>264</v>
      </c>
      <c r="G45" s="119">
        <v>264</v>
      </c>
      <c r="H45" s="119">
        <v>222</v>
      </c>
      <c r="I45" s="120" t="s">
        <v>14</v>
      </c>
      <c r="J45" s="120" t="s">
        <v>14</v>
      </c>
      <c r="K45" s="77" t="s">
        <v>14</v>
      </c>
    </row>
    <row r="46" spans="1:11" ht="23.5" x14ac:dyDescent="0.35">
      <c r="A46" s="241"/>
      <c r="B46" s="124" t="s">
        <v>36</v>
      </c>
      <c r="C46" s="114" t="s">
        <v>39</v>
      </c>
      <c r="D46" s="130" t="s">
        <v>21</v>
      </c>
      <c r="E46" s="226">
        <f>18/314</f>
        <v>5.7324840764331211E-2</v>
      </c>
      <c r="F46" s="226">
        <f>29/F45</f>
        <v>0.10984848484848485</v>
      </c>
      <c r="G46" s="25">
        <v>11</v>
      </c>
      <c r="H46" s="192">
        <f>25/222</f>
        <v>0.11261261261261261</v>
      </c>
      <c r="I46" s="30" t="s">
        <v>14</v>
      </c>
      <c r="J46" s="30" t="s">
        <v>14</v>
      </c>
      <c r="K46" s="76" t="s">
        <v>14</v>
      </c>
    </row>
    <row r="47" spans="1:11" ht="23.5" x14ac:dyDescent="0.35">
      <c r="A47" s="241"/>
      <c r="B47" s="118" t="s">
        <v>36</v>
      </c>
      <c r="C47" s="118" t="s">
        <v>40</v>
      </c>
      <c r="D47" s="128" t="s">
        <v>38</v>
      </c>
      <c r="E47" s="128">
        <v>89</v>
      </c>
      <c r="F47" s="128">
        <v>49</v>
      </c>
      <c r="G47" s="119">
        <v>49</v>
      </c>
      <c r="H47" s="119">
        <v>2</v>
      </c>
      <c r="I47" s="120" t="s">
        <v>14</v>
      </c>
      <c r="J47" s="120" t="s">
        <v>14</v>
      </c>
      <c r="K47" s="77" t="s">
        <v>14</v>
      </c>
    </row>
    <row r="48" spans="1:11" ht="23.5" x14ac:dyDescent="0.35">
      <c r="A48" s="241"/>
      <c r="B48" s="124" t="s">
        <v>36</v>
      </c>
      <c r="C48" s="114" t="s">
        <v>41</v>
      </c>
      <c r="D48" s="130" t="s">
        <v>21</v>
      </c>
      <c r="E48" s="226">
        <f>89/314</f>
        <v>0.28343949044585987</v>
      </c>
      <c r="F48" s="226">
        <f>F47/F45</f>
        <v>0.18560606060606061</v>
      </c>
      <c r="G48" s="25">
        <v>19</v>
      </c>
      <c r="H48" s="192">
        <v>9.0090090090090089E-3</v>
      </c>
      <c r="I48" s="30" t="s">
        <v>14</v>
      </c>
      <c r="J48" s="30" t="s">
        <v>14</v>
      </c>
      <c r="K48" s="76" t="s">
        <v>14</v>
      </c>
    </row>
    <row r="49" spans="1:11" ht="23.5" x14ac:dyDescent="0.35">
      <c r="A49" s="241"/>
      <c r="B49" s="118" t="s">
        <v>36</v>
      </c>
      <c r="C49" s="118" t="s">
        <v>42</v>
      </c>
      <c r="D49" s="128" t="s">
        <v>34</v>
      </c>
      <c r="E49" s="227">
        <v>1061</v>
      </c>
      <c r="F49" s="128">
        <v>982</v>
      </c>
      <c r="G49" s="119">
        <v>1058</v>
      </c>
      <c r="H49" s="119">
        <v>1008.18</v>
      </c>
      <c r="I49" s="120" t="s">
        <v>14</v>
      </c>
      <c r="J49" s="120" t="s">
        <v>14</v>
      </c>
      <c r="K49" s="77" t="s">
        <v>14</v>
      </c>
    </row>
    <row r="50" spans="1:11" ht="15.5" x14ac:dyDescent="0.35">
      <c r="A50" s="125" t="s">
        <v>60</v>
      </c>
      <c r="B50" s="54"/>
      <c r="C50" s="45"/>
      <c r="D50" s="134"/>
      <c r="E50" s="134"/>
      <c r="F50" s="134"/>
      <c r="G50" s="55"/>
      <c r="H50" s="55"/>
      <c r="I50" s="175"/>
      <c r="J50" s="56"/>
      <c r="K50" s="84"/>
    </row>
    <row r="51" spans="1:11" ht="23.5" customHeight="1" x14ac:dyDescent="0.35">
      <c r="A51" s="239"/>
      <c r="B51" s="122" t="s">
        <v>61</v>
      </c>
      <c r="C51" s="135" t="s">
        <v>62</v>
      </c>
      <c r="D51" s="136" t="s">
        <v>63</v>
      </c>
      <c r="E51" s="263" t="s">
        <v>172</v>
      </c>
      <c r="F51" s="263"/>
      <c r="G51" s="263"/>
      <c r="H51" s="263"/>
      <c r="I51" s="120" t="s">
        <v>14</v>
      </c>
      <c r="J51" s="120" t="s">
        <v>14</v>
      </c>
      <c r="K51" s="77" t="s">
        <v>14</v>
      </c>
    </row>
    <row r="52" spans="1:11" ht="23.5" x14ac:dyDescent="0.35">
      <c r="A52" s="239"/>
      <c r="B52" s="114" t="s">
        <v>61</v>
      </c>
      <c r="C52" s="137" t="s">
        <v>64</v>
      </c>
      <c r="D52" s="130" t="s">
        <v>63</v>
      </c>
      <c r="E52" s="264"/>
      <c r="F52" s="264"/>
      <c r="G52" s="264"/>
      <c r="H52" s="264"/>
      <c r="I52" s="30" t="s">
        <v>14</v>
      </c>
      <c r="J52" s="30" t="s">
        <v>14</v>
      </c>
      <c r="K52" s="76" t="s">
        <v>14</v>
      </c>
    </row>
    <row r="53" spans="1:11" ht="23.5" x14ac:dyDescent="0.35">
      <c r="A53" s="239"/>
      <c r="B53" s="114" t="s">
        <v>61</v>
      </c>
      <c r="C53" s="137" t="s">
        <v>65</v>
      </c>
      <c r="D53" s="130" t="s">
        <v>63</v>
      </c>
      <c r="E53" s="264"/>
      <c r="F53" s="264"/>
      <c r="G53" s="264"/>
      <c r="H53" s="264"/>
      <c r="I53" s="120" t="s">
        <v>14</v>
      </c>
      <c r="J53" s="120" t="s">
        <v>14</v>
      </c>
      <c r="K53" s="77" t="s">
        <v>14</v>
      </c>
    </row>
    <row r="54" spans="1:11" ht="23.5" x14ac:dyDescent="0.35">
      <c r="A54" s="239"/>
      <c r="B54" s="114" t="s">
        <v>61</v>
      </c>
      <c r="C54" s="137" t="s">
        <v>66</v>
      </c>
      <c r="D54" s="130" t="s">
        <v>63</v>
      </c>
      <c r="E54" s="265"/>
      <c r="F54" s="265"/>
      <c r="G54" s="265"/>
      <c r="H54" s="265"/>
      <c r="I54" s="30" t="s">
        <v>14</v>
      </c>
      <c r="J54" s="30" t="s">
        <v>14</v>
      </c>
      <c r="K54" s="76" t="s">
        <v>14</v>
      </c>
    </row>
    <row r="55" spans="1:11" ht="15.5" x14ac:dyDescent="0.35">
      <c r="A55" s="138" t="s">
        <v>68</v>
      </c>
      <c r="B55" s="54"/>
      <c r="C55" s="45"/>
      <c r="D55" s="134"/>
      <c r="E55" s="134"/>
      <c r="F55" s="134"/>
      <c r="G55" s="55"/>
      <c r="H55" s="55"/>
      <c r="I55" s="62"/>
      <c r="J55" s="53"/>
      <c r="K55" s="86"/>
    </row>
    <row r="56" spans="1:11" ht="23.5" x14ac:dyDescent="0.35">
      <c r="A56" s="239"/>
      <c r="B56" s="122" t="s">
        <v>69</v>
      </c>
      <c r="C56" s="122" t="s">
        <v>70</v>
      </c>
      <c r="D56" s="136" t="s">
        <v>63</v>
      </c>
      <c r="E56" s="220">
        <v>9012</v>
      </c>
      <c r="F56" s="34" t="s">
        <v>187</v>
      </c>
      <c r="G56" s="35">
        <v>8580.4449999999997</v>
      </c>
      <c r="H56" s="35">
        <v>11187.09</v>
      </c>
      <c r="I56" s="30" t="s">
        <v>14</v>
      </c>
      <c r="J56" s="30" t="s">
        <v>14</v>
      </c>
      <c r="K56" s="76" t="s">
        <v>14</v>
      </c>
    </row>
    <row r="57" spans="1:11" ht="23.5" x14ac:dyDescent="0.35">
      <c r="A57" s="239"/>
      <c r="B57" s="114" t="s">
        <v>69</v>
      </c>
      <c r="C57" s="114" t="s">
        <v>62</v>
      </c>
      <c r="D57" s="130" t="s">
        <v>63</v>
      </c>
      <c r="E57" s="216" t="s">
        <v>187</v>
      </c>
      <c r="F57" s="27" t="s">
        <v>187</v>
      </c>
      <c r="G57" s="120" t="s">
        <v>14</v>
      </c>
      <c r="H57" s="30" t="s">
        <v>14</v>
      </c>
      <c r="I57" s="120" t="s">
        <v>14</v>
      </c>
      <c r="J57" s="120" t="s">
        <v>14</v>
      </c>
      <c r="K57" s="77" t="s">
        <v>14</v>
      </c>
    </row>
    <row r="58" spans="1:11" ht="23.5" x14ac:dyDescent="0.35">
      <c r="A58" s="239"/>
      <c r="B58" s="114" t="s">
        <v>69</v>
      </c>
      <c r="C58" s="114" t="s">
        <v>64</v>
      </c>
      <c r="D58" s="130" t="s">
        <v>63</v>
      </c>
      <c r="E58" s="221">
        <f>(G58/G56)*E56</f>
        <v>8537.2665799967253</v>
      </c>
      <c r="F58" s="27" t="s">
        <v>187</v>
      </c>
      <c r="G58" s="25">
        <v>8128.4449999999997</v>
      </c>
      <c r="H58" s="25">
        <v>10349.09</v>
      </c>
      <c r="I58" s="30" t="s">
        <v>14</v>
      </c>
      <c r="J58" s="30" t="s">
        <v>14</v>
      </c>
      <c r="K58" s="76" t="s">
        <v>14</v>
      </c>
    </row>
    <row r="59" spans="1:11" ht="23.5" x14ac:dyDescent="0.35">
      <c r="A59" s="239"/>
      <c r="B59" s="114" t="s">
        <v>69</v>
      </c>
      <c r="C59" s="114" t="s">
        <v>65</v>
      </c>
      <c r="D59" s="130" t="s">
        <v>63</v>
      </c>
      <c r="E59" s="221">
        <f>(G59/G56)*E56</f>
        <v>153.34309584176577</v>
      </c>
      <c r="F59" s="27" t="s">
        <v>187</v>
      </c>
      <c r="G59" s="25">
        <v>146</v>
      </c>
      <c r="H59" s="120" t="s">
        <v>14</v>
      </c>
      <c r="I59" s="120" t="s">
        <v>14</v>
      </c>
      <c r="J59" s="120" t="s">
        <v>14</v>
      </c>
      <c r="K59" s="77" t="s">
        <v>14</v>
      </c>
    </row>
    <row r="60" spans="1:11" ht="23.5" x14ac:dyDescent="0.35">
      <c r="A60" s="239"/>
      <c r="B60" s="118" t="s">
        <v>69</v>
      </c>
      <c r="C60" s="118" t="s">
        <v>66</v>
      </c>
      <c r="D60" s="128" t="s">
        <v>63</v>
      </c>
      <c r="E60" s="223">
        <f>(G60/G56)*E56</f>
        <v>321.39032416150911</v>
      </c>
      <c r="F60" s="10" t="s">
        <v>187</v>
      </c>
      <c r="G60" s="119">
        <v>306</v>
      </c>
      <c r="H60" s="119">
        <v>838</v>
      </c>
      <c r="I60" s="66" t="s">
        <v>14</v>
      </c>
      <c r="J60" s="66" t="s">
        <v>14</v>
      </c>
      <c r="K60" s="82" t="s">
        <v>14</v>
      </c>
    </row>
    <row r="61" spans="1:11" ht="15.5" x14ac:dyDescent="0.35">
      <c r="A61" s="138" t="s">
        <v>71</v>
      </c>
      <c r="B61" s="54"/>
      <c r="C61" s="139"/>
      <c r="D61" s="134"/>
      <c r="E61" s="134"/>
      <c r="F61" s="134"/>
      <c r="G61" s="55"/>
      <c r="H61" s="55"/>
      <c r="I61" s="65"/>
      <c r="J61" s="56"/>
      <c r="K61" s="84"/>
    </row>
    <row r="62" spans="1:11" ht="23.5" x14ac:dyDescent="0.35">
      <c r="A62" s="78"/>
      <c r="B62" s="118" t="s">
        <v>72</v>
      </c>
      <c r="C62" s="118" t="s">
        <v>73</v>
      </c>
      <c r="D62" s="128" t="s">
        <v>74</v>
      </c>
      <c r="E62" s="128">
        <v>31</v>
      </c>
      <c r="F62" s="10" t="s">
        <v>187</v>
      </c>
      <c r="G62" s="119">
        <v>28.4</v>
      </c>
      <c r="H62" s="140">
        <v>30.76</v>
      </c>
      <c r="I62" s="120" t="s">
        <v>14</v>
      </c>
      <c r="J62" s="120" t="s">
        <v>14</v>
      </c>
      <c r="K62" s="77" t="s">
        <v>14</v>
      </c>
    </row>
    <row r="63" spans="1:11" ht="23.5" x14ac:dyDescent="0.35">
      <c r="A63" s="78"/>
      <c r="B63" s="124" t="s">
        <v>72</v>
      </c>
      <c r="C63" s="114" t="s">
        <v>75</v>
      </c>
      <c r="D63" s="130" t="s">
        <v>74</v>
      </c>
      <c r="E63" s="130">
        <f>100-E62</f>
        <v>69</v>
      </c>
      <c r="F63" s="27" t="s">
        <v>187</v>
      </c>
      <c r="G63" s="25">
        <v>71.5</v>
      </c>
      <c r="H63" s="141">
        <v>69.239999999999995</v>
      </c>
      <c r="I63" s="30" t="s">
        <v>14</v>
      </c>
      <c r="J63" s="30" t="s">
        <v>14</v>
      </c>
      <c r="K63" s="76" t="s">
        <v>14</v>
      </c>
    </row>
    <row r="64" spans="1:11" ht="23.5" x14ac:dyDescent="0.35">
      <c r="A64" s="78"/>
      <c r="B64" s="142" t="s">
        <v>72</v>
      </c>
      <c r="C64" s="118" t="s">
        <v>76</v>
      </c>
      <c r="D64" s="128" t="s">
        <v>74</v>
      </c>
      <c r="E64" s="128">
        <v>91</v>
      </c>
      <c r="F64" s="10" t="s">
        <v>187</v>
      </c>
      <c r="G64" s="119">
        <v>89.6</v>
      </c>
      <c r="H64" s="140">
        <v>89.83</v>
      </c>
      <c r="I64" s="120" t="s">
        <v>14</v>
      </c>
      <c r="J64" s="120" t="s">
        <v>14</v>
      </c>
      <c r="K64" s="77" t="s">
        <v>14</v>
      </c>
    </row>
    <row r="65" spans="1:11" ht="23.5" x14ac:dyDescent="0.35">
      <c r="A65" s="78"/>
      <c r="B65" s="114" t="s">
        <v>72</v>
      </c>
      <c r="C65" s="114" t="s">
        <v>77</v>
      </c>
      <c r="D65" s="130" t="s">
        <v>74</v>
      </c>
      <c r="E65" s="130">
        <v>3</v>
      </c>
      <c r="F65" s="27" t="s">
        <v>187</v>
      </c>
      <c r="G65" s="30" t="s">
        <v>14</v>
      </c>
      <c r="H65" s="120" t="s">
        <v>14</v>
      </c>
      <c r="I65" s="30" t="s">
        <v>14</v>
      </c>
      <c r="J65" s="30" t="s">
        <v>14</v>
      </c>
      <c r="K65" s="76" t="s">
        <v>14</v>
      </c>
    </row>
    <row r="66" spans="1:11" ht="23.5" x14ac:dyDescent="0.35">
      <c r="A66" s="78"/>
      <c r="B66" s="114" t="s">
        <v>72</v>
      </c>
      <c r="C66" s="114" t="s">
        <v>78</v>
      </c>
      <c r="D66" s="130" t="s">
        <v>74</v>
      </c>
      <c r="E66" s="130">
        <v>6</v>
      </c>
      <c r="F66" s="27" t="s">
        <v>187</v>
      </c>
      <c r="G66" s="25">
        <v>10.4</v>
      </c>
      <c r="H66" s="141">
        <v>10.199999999999999</v>
      </c>
      <c r="I66" s="120" t="s">
        <v>14</v>
      </c>
      <c r="J66" s="120" t="s">
        <v>14</v>
      </c>
      <c r="K66" s="77" t="s">
        <v>14</v>
      </c>
    </row>
    <row r="67" spans="1:11" ht="26" x14ac:dyDescent="0.35">
      <c r="A67" s="78"/>
      <c r="B67" s="142" t="s">
        <v>72</v>
      </c>
      <c r="C67" s="142" t="s">
        <v>79</v>
      </c>
      <c r="D67" s="143" t="s">
        <v>80</v>
      </c>
      <c r="E67" s="143">
        <v>460</v>
      </c>
      <c r="F67" s="31" t="s">
        <v>187</v>
      </c>
      <c r="G67" s="32">
        <v>684.1</v>
      </c>
      <c r="H67" s="144">
        <v>531.75</v>
      </c>
      <c r="I67" s="64" t="s">
        <v>81</v>
      </c>
      <c r="J67" s="30" t="s">
        <v>14</v>
      </c>
      <c r="K67" s="76" t="s">
        <v>14</v>
      </c>
    </row>
    <row r="68" spans="1:11" ht="23.5" x14ac:dyDescent="0.35">
      <c r="A68" s="78"/>
      <c r="B68" s="114" t="s">
        <v>72</v>
      </c>
      <c r="C68" s="114" t="s">
        <v>82</v>
      </c>
      <c r="D68" s="130" t="s">
        <v>80</v>
      </c>
      <c r="E68" s="130">
        <v>291</v>
      </c>
      <c r="F68" s="27" t="s">
        <v>187</v>
      </c>
      <c r="G68" s="25">
        <v>431.3</v>
      </c>
      <c r="H68" s="141">
        <v>322.20999999999998</v>
      </c>
      <c r="I68" s="30" t="s">
        <v>14</v>
      </c>
      <c r="J68" s="30" t="s">
        <v>14</v>
      </c>
      <c r="K68" s="76" t="s">
        <v>14</v>
      </c>
    </row>
    <row r="69" spans="1:11" ht="23.5" x14ac:dyDescent="0.35">
      <c r="A69" s="78"/>
      <c r="B69" s="114" t="s">
        <v>72</v>
      </c>
      <c r="C69" s="114" t="s">
        <v>83</v>
      </c>
      <c r="D69" s="130" t="s">
        <v>80</v>
      </c>
      <c r="E69" s="185">
        <v>4.8</v>
      </c>
      <c r="F69" s="27" t="s">
        <v>187</v>
      </c>
      <c r="G69" s="120" t="s">
        <v>14</v>
      </c>
      <c r="H69" s="120" t="s">
        <v>14</v>
      </c>
      <c r="I69" s="120" t="s">
        <v>14</v>
      </c>
      <c r="J69" s="120" t="s">
        <v>14</v>
      </c>
      <c r="K69" s="77" t="s">
        <v>14</v>
      </c>
    </row>
    <row r="70" spans="1:11" ht="23.5" x14ac:dyDescent="0.35">
      <c r="A70" s="78"/>
      <c r="B70" s="118" t="s">
        <v>84</v>
      </c>
      <c r="C70" s="118" t="s">
        <v>84</v>
      </c>
      <c r="D70" s="128" t="s">
        <v>85</v>
      </c>
      <c r="E70" s="222">
        <f>E67/965</f>
        <v>0.47668393782383417</v>
      </c>
      <c r="F70" s="10" t="s">
        <v>187</v>
      </c>
      <c r="G70" s="189">
        <v>0.8</v>
      </c>
      <c r="H70" s="189">
        <v>0.66200000000000003</v>
      </c>
      <c r="I70" s="63" t="s">
        <v>67</v>
      </c>
      <c r="J70" s="30" t="s">
        <v>14</v>
      </c>
      <c r="K70" s="76" t="s">
        <v>14</v>
      </c>
    </row>
    <row r="71" spans="1:11" ht="15.5" x14ac:dyDescent="0.35">
      <c r="A71" s="138" t="s">
        <v>86</v>
      </c>
      <c r="B71" s="139"/>
      <c r="C71" s="45"/>
      <c r="D71" s="44"/>
      <c r="E71" s="44"/>
      <c r="F71" s="181"/>
      <c r="G71" s="55"/>
      <c r="H71" s="55"/>
      <c r="I71" s="65"/>
      <c r="J71" s="56"/>
      <c r="K71" s="84"/>
    </row>
    <row r="72" spans="1:11" ht="23.5" x14ac:dyDescent="0.35">
      <c r="A72" s="78"/>
      <c r="B72" s="122" t="s">
        <v>87</v>
      </c>
      <c r="C72" s="122" t="s">
        <v>31</v>
      </c>
      <c r="D72" s="136" t="s">
        <v>88</v>
      </c>
      <c r="E72" s="136">
        <v>6</v>
      </c>
      <c r="F72" s="27" t="s">
        <v>187</v>
      </c>
      <c r="G72" s="29">
        <v>5</v>
      </c>
      <c r="H72" s="29">
        <v>5</v>
      </c>
      <c r="I72" s="68" t="s">
        <v>14</v>
      </c>
      <c r="J72" s="68" t="s">
        <v>14</v>
      </c>
      <c r="K72" s="85" t="s">
        <v>14</v>
      </c>
    </row>
    <row r="75" spans="1:11" x14ac:dyDescent="0.35">
      <c r="D75" s="2"/>
      <c r="E75" s="2"/>
      <c r="F75" s="2"/>
      <c r="G75" s="12"/>
    </row>
    <row r="76" spans="1:11" x14ac:dyDescent="0.35">
      <c r="D76" s="2"/>
      <c r="E76" s="2"/>
      <c r="F76" s="2"/>
    </row>
    <row r="77" spans="1:11" x14ac:dyDescent="0.35">
      <c r="D77" s="2"/>
      <c r="E77" s="2"/>
      <c r="F77" s="2"/>
      <c r="J77" s="46"/>
    </row>
    <row r="78" spans="1:11" x14ac:dyDescent="0.35">
      <c r="D78" s="2"/>
      <c r="E78" s="2"/>
      <c r="F78" s="2"/>
    </row>
    <row r="79" spans="1:11" x14ac:dyDescent="0.35">
      <c r="D79" s="2"/>
      <c r="E79" s="2"/>
      <c r="F79" s="2"/>
    </row>
    <row r="80" spans="1:11" x14ac:dyDescent="0.35">
      <c r="D80" s="2"/>
      <c r="E80" s="2"/>
      <c r="F80" s="2"/>
    </row>
    <row r="81" spans="4:6" x14ac:dyDescent="0.35">
      <c r="D81" s="2"/>
      <c r="E81" s="2"/>
      <c r="F81" s="2"/>
    </row>
    <row r="82" spans="4:6" x14ac:dyDescent="0.35">
      <c r="D82" s="2"/>
      <c r="E82" s="2"/>
      <c r="F82" s="2"/>
    </row>
    <row r="83" spans="4:6" x14ac:dyDescent="0.35">
      <c r="D83" s="2"/>
      <c r="E83" s="2"/>
      <c r="F83" s="2"/>
    </row>
    <row r="84" spans="4:6" x14ac:dyDescent="0.35">
      <c r="D84" s="2"/>
      <c r="E84" s="2"/>
      <c r="F84" s="2"/>
    </row>
    <row r="85" spans="4:6" x14ac:dyDescent="0.35">
      <c r="D85" s="2"/>
      <c r="E85" s="2"/>
      <c r="F85" s="2"/>
    </row>
    <row r="86" spans="4:6" x14ac:dyDescent="0.35">
      <c r="D86" s="2"/>
      <c r="E86" s="2"/>
      <c r="F86" s="2"/>
    </row>
    <row r="87" spans="4:6" x14ac:dyDescent="0.35">
      <c r="D87" s="2"/>
      <c r="E87" s="2"/>
      <c r="F87" s="2"/>
    </row>
    <row r="88" spans="4:6" x14ac:dyDescent="0.35">
      <c r="D88" s="2"/>
      <c r="E88" s="2"/>
      <c r="F88" s="2"/>
    </row>
    <row r="89" spans="4:6" x14ac:dyDescent="0.35">
      <c r="D89" s="2"/>
      <c r="E89" s="2"/>
      <c r="F89" s="2"/>
    </row>
    <row r="90" spans="4:6" x14ac:dyDescent="0.35">
      <c r="D90" s="2"/>
      <c r="E90" s="2"/>
      <c r="F90" s="2"/>
    </row>
    <row r="91" spans="4:6" x14ac:dyDescent="0.35">
      <c r="D91" s="2"/>
      <c r="E91" s="2"/>
      <c r="F91" s="2"/>
    </row>
    <row r="92" spans="4:6" x14ac:dyDescent="0.35">
      <c r="D92" s="2"/>
      <c r="E92" s="2"/>
      <c r="F92" s="2"/>
    </row>
    <row r="93" spans="4:6" x14ac:dyDescent="0.35">
      <c r="D93" s="2"/>
      <c r="E93" s="2"/>
      <c r="F93" s="2"/>
    </row>
    <row r="94" spans="4:6" x14ac:dyDescent="0.35">
      <c r="D94" s="2"/>
      <c r="E94" s="2"/>
      <c r="F94" s="2"/>
    </row>
    <row r="95" spans="4:6" x14ac:dyDescent="0.35">
      <c r="D95" s="2"/>
      <c r="E95" s="2"/>
      <c r="F95" s="2"/>
    </row>
    <row r="96" spans="4:6" x14ac:dyDescent="0.35">
      <c r="D96" s="2"/>
      <c r="E96" s="2"/>
      <c r="F96" s="2"/>
    </row>
    <row r="97" spans="4:6" x14ac:dyDescent="0.35">
      <c r="D97" s="2"/>
      <c r="E97" s="2"/>
      <c r="F97" s="2"/>
    </row>
    <row r="98" spans="4:6" x14ac:dyDescent="0.35">
      <c r="D98" s="2"/>
      <c r="E98" s="2"/>
      <c r="F98" s="2"/>
    </row>
    <row r="99" spans="4:6" x14ac:dyDescent="0.35">
      <c r="D99" s="2"/>
      <c r="E99" s="2"/>
      <c r="F99" s="2"/>
    </row>
    <row r="100" spans="4:6" x14ac:dyDescent="0.35">
      <c r="D100" s="2"/>
      <c r="E100" s="2"/>
      <c r="F100" s="2"/>
    </row>
    <row r="101" spans="4:6" x14ac:dyDescent="0.35">
      <c r="D101" s="2"/>
      <c r="E101" s="2"/>
      <c r="F101" s="2"/>
    </row>
    <row r="102" spans="4:6" x14ac:dyDescent="0.35">
      <c r="D102" s="2"/>
      <c r="E102" s="2"/>
      <c r="F102" s="2"/>
    </row>
    <row r="103" spans="4:6" x14ac:dyDescent="0.35">
      <c r="D103" s="2"/>
      <c r="E103" s="2"/>
      <c r="F103" s="2"/>
    </row>
    <row r="104" spans="4:6" x14ac:dyDescent="0.35">
      <c r="D104" s="2"/>
      <c r="E104" s="2"/>
      <c r="F104" s="2"/>
    </row>
    <row r="105" spans="4:6" x14ac:dyDescent="0.35">
      <c r="D105" s="2"/>
      <c r="E105" s="2"/>
      <c r="F105" s="2"/>
    </row>
    <row r="106" spans="4:6" x14ac:dyDescent="0.35">
      <c r="D106" s="2"/>
      <c r="E106" s="2"/>
      <c r="F106" s="2"/>
    </row>
    <row r="107" spans="4:6" x14ac:dyDescent="0.35">
      <c r="D107" s="2"/>
      <c r="E107" s="2"/>
      <c r="F107" s="2"/>
    </row>
    <row r="108" spans="4:6" x14ac:dyDescent="0.35">
      <c r="D108" s="2"/>
      <c r="E108" s="2"/>
      <c r="F108" s="2"/>
    </row>
    <row r="109" spans="4:6" x14ac:dyDescent="0.35">
      <c r="D109" s="2"/>
      <c r="E109" s="2"/>
      <c r="F109" s="2"/>
    </row>
    <row r="110" spans="4:6" x14ac:dyDescent="0.35">
      <c r="D110" s="2"/>
      <c r="E110" s="2"/>
      <c r="F110" s="2"/>
    </row>
    <row r="111" spans="4:6" x14ac:dyDescent="0.35">
      <c r="D111" s="2"/>
      <c r="E111" s="2"/>
      <c r="F111" s="2"/>
    </row>
    <row r="112" spans="4:6" x14ac:dyDescent="0.35">
      <c r="D112" s="2"/>
      <c r="E112" s="2"/>
      <c r="F112" s="2"/>
    </row>
    <row r="113" spans="4:6" x14ac:dyDescent="0.35">
      <c r="D113" s="2"/>
      <c r="E113" s="2"/>
      <c r="F113" s="2"/>
    </row>
    <row r="114" spans="4:6" x14ac:dyDescent="0.35">
      <c r="D114" s="2"/>
      <c r="E114" s="2"/>
      <c r="F114" s="2"/>
    </row>
    <row r="115" spans="4:6" x14ac:dyDescent="0.35">
      <c r="D115" s="2"/>
      <c r="E115" s="2"/>
      <c r="F115" s="2"/>
    </row>
    <row r="116" spans="4:6" x14ac:dyDescent="0.35">
      <c r="D116" s="2"/>
      <c r="E116" s="2"/>
      <c r="F116" s="2"/>
    </row>
    <row r="117" spans="4:6" x14ac:dyDescent="0.35">
      <c r="D117" s="2"/>
      <c r="E117" s="2"/>
      <c r="F117" s="2"/>
    </row>
    <row r="118" spans="4:6" x14ac:dyDescent="0.35">
      <c r="D118" s="2"/>
      <c r="E118" s="2"/>
      <c r="F118" s="2"/>
    </row>
    <row r="119" spans="4:6" x14ac:dyDescent="0.35">
      <c r="D119" s="2"/>
      <c r="E119" s="2"/>
      <c r="F119" s="2"/>
    </row>
    <row r="120" spans="4:6" x14ac:dyDescent="0.35">
      <c r="D120" s="2"/>
      <c r="E120" s="2"/>
      <c r="F120" s="2"/>
    </row>
    <row r="121" spans="4:6" x14ac:dyDescent="0.35">
      <c r="D121" s="2"/>
      <c r="E121" s="2"/>
      <c r="F121" s="2"/>
    </row>
    <row r="122" spans="4:6" x14ac:dyDescent="0.35">
      <c r="D122" s="2"/>
      <c r="E122" s="2"/>
      <c r="F122" s="2"/>
    </row>
    <row r="123" spans="4:6" x14ac:dyDescent="0.35">
      <c r="D123" s="2"/>
      <c r="E123" s="2"/>
      <c r="F123" s="2"/>
    </row>
    <row r="124" spans="4:6" x14ac:dyDescent="0.35">
      <c r="D124" s="2"/>
      <c r="E124" s="2"/>
      <c r="F124" s="2"/>
    </row>
    <row r="125" spans="4:6" x14ac:dyDescent="0.35">
      <c r="D125" s="2"/>
      <c r="E125" s="2"/>
      <c r="F125" s="2"/>
    </row>
    <row r="126" spans="4:6" x14ac:dyDescent="0.35">
      <c r="D126" s="2"/>
      <c r="E126" s="2"/>
      <c r="F126" s="2"/>
    </row>
    <row r="127" spans="4:6" x14ac:dyDescent="0.35">
      <c r="D127" s="2"/>
      <c r="E127" s="2"/>
      <c r="F127" s="2"/>
    </row>
    <row r="128" spans="4:6" x14ac:dyDescent="0.35">
      <c r="D128" s="2"/>
      <c r="E128" s="2"/>
      <c r="F128" s="2"/>
    </row>
    <row r="129" spans="4:6" x14ac:dyDescent="0.35">
      <c r="D129" s="2"/>
      <c r="E129" s="2"/>
      <c r="F129" s="2"/>
    </row>
    <row r="130" spans="4:6" x14ac:dyDescent="0.35">
      <c r="D130" s="2"/>
      <c r="E130" s="2"/>
      <c r="F130" s="2"/>
    </row>
    <row r="131" spans="4:6" x14ac:dyDescent="0.35">
      <c r="D131" s="2"/>
      <c r="E131" s="2"/>
      <c r="F131" s="2"/>
    </row>
    <row r="132" spans="4:6" x14ac:dyDescent="0.35">
      <c r="D132" s="2"/>
      <c r="E132" s="2"/>
      <c r="F132" s="2"/>
    </row>
    <row r="133" spans="4:6" x14ac:dyDescent="0.35">
      <c r="D133" s="2"/>
      <c r="E133" s="2"/>
      <c r="F133" s="2"/>
    </row>
    <row r="134" spans="4:6" x14ac:dyDescent="0.35">
      <c r="D134" s="2"/>
      <c r="E134" s="2"/>
      <c r="F134" s="2"/>
    </row>
    <row r="135" spans="4:6" x14ac:dyDescent="0.35">
      <c r="D135" s="2"/>
      <c r="E135" s="2"/>
      <c r="F135" s="2"/>
    </row>
    <row r="136" spans="4:6" x14ac:dyDescent="0.35">
      <c r="D136" s="2"/>
      <c r="E136" s="2"/>
      <c r="F136" s="2"/>
    </row>
    <row r="137" spans="4:6" x14ac:dyDescent="0.35">
      <c r="D137" s="2"/>
      <c r="E137" s="2"/>
      <c r="F137" s="2"/>
    </row>
    <row r="138" spans="4:6" x14ac:dyDescent="0.35">
      <c r="D138" s="2"/>
      <c r="E138" s="2"/>
      <c r="F138" s="2"/>
    </row>
    <row r="139" spans="4:6" x14ac:dyDescent="0.35">
      <c r="D139" s="2"/>
      <c r="E139" s="2"/>
      <c r="F139" s="2"/>
    </row>
    <row r="140" spans="4:6" x14ac:dyDescent="0.35">
      <c r="D140" s="2"/>
      <c r="E140" s="2"/>
      <c r="F140" s="2"/>
    </row>
    <row r="141" spans="4:6" x14ac:dyDescent="0.35">
      <c r="D141" s="2"/>
      <c r="E141" s="2"/>
      <c r="F141" s="2"/>
    </row>
    <row r="142" spans="4:6" x14ac:dyDescent="0.35">
      <c r="D142" s="2"/>
      <c r="E142" s="2"/>
      <c r="F142" s="2"/>
    </row>
    <row r="143" spans="4:6" x14ac:dyDescent="0.35">
      <c r="D143" s="2"/>
      <c r="E143" s="2"/>
      <c r="F143" s="2"/>
    </row>
    <row r="144" spans="4:6" x14ac:dyDescent="0.35">
      <c r="D144" s="2"/>
      <c r="E144" s="2"/>
      <c r="F144" s="2"/>
    </row>
    <row r="145" spans="4:6" x14ac:dyDescent="0.35">
      <c r="D145" s="2"/>
      <c r="E145" s="2"/>
      <c r="F145" s="2"/>
    </row>
    <row r="146" spans="4:6" x14ac:dyDescent="0.35">
      <c r="D146" s="2"/>
      <c r="E146" s="2"/>
      <c r="F146" s="2"/>
    </row>
    <row r="147" spans="4:6" x14ac:dyDescent="0.35">
      <c r="D147" s="2"/>
      <c r="E147" s="2"/>
      <c r="F147" s="2"/>
    </row>
    <row r="148" spans="4:6" x14ac:dyDescent="0.35">
      <c r="D148" s="2"/>
      <c r="E148" s="2"/>
      <c r="F148" s="2"/>
    </row>
    <row r="149" spans="4:6" x14ac:dyDescent="0.35">
      <c r="D149" s="2"/>
      <c r="E149" s="2"/>
      <c r="F149" s="2"/>
    </row>
    <row r="150" spans="4:6" x14ac:dyDescent="0.35">
      <c r="D150" s="2"/>
      <c r="E150" s="2"/>
      <c r="F150" s="2"/>
    </row>
    <row r="151" spans="4:6" x14ac:dyDescent="0.35">
      <c r="D151" s="2"/>
      <c r="E151" s="2"/>
      <c r="F151" s="2"/>
    </row>
    <row r="152" spans="4:6" x14ac:dyDescent="0.35">
      <c r="D152" s="2"/>
      <c r="E152" s="2"/>
      <c r="F152" s="2"/>
    </row>
    <row r="153" spans="4:6" x14ac:dyDescent="0.35">
      <c r="D153" s="2"/>
      <c r="E153" s="2"/>
      <c r="F153" s="2"/>
    </row>
    <row r="154" spans="4:6" x14ac:dyDescent="0.35">
      <c r="D154" s="2"/>
      <c r="E154" s="2"/>
      <c r="F154" s="2"/>
    </row>
    <row r="155" spans="4:6" x14ac:dyDescent="0.35">
      <c r="D155" s="2"/>
      <c r="E155" s="2"/>
      <c r="F155" s="2"/>
    </row>
    <row r="156" spans="4:6" x14ac:dyDescent="0.35">
      <c r="D156" s="2"/>
      <c r="E156" s="2"/>
      <c r="F156" s="2"/>
    </row>
    <row r="157" spans="4:6" x14ac:dyDescent="0.35">
      <c r="D157" s="2"/>
      <c r="E157" s="2"/>
      <c r="F157" s="2"/>
    </row>
    <row r="158" spans="4:6" x14ac:dyDescent="0.35">
      <c r="D158" s="2"/>
      <c r="E158" s="2"/>
      <c r="F158" s="2"/>
    </row>
    <row r="159" spans="4:6" x14ac:dyDescent="0.35">
      <c r="D159" s="2"/>
      <c r="E159" s="2"/>
      <c r="F159" s="2"/>
    </row>
    <row r="160" spans="4:6" x14ac:dyDescent="0.35">
      <c r="D160" s="2"/>
      <c r="E160" s="2"/>
      <c r="F160" s="2"/>
    </row>
    <row r="161" spans="4:6" x14ac:dyDescent="0.35">
      <c r="D161" s="2"/>
      <c r="E161" s="2"/>
      <c r="F161" s="2"/>
    </row>
    <row r="162" spans="4:6" x14ac:dyDescent="0.35">
      <c r="D162" s="2"/>
      <c r="E162" s="2"/>
      <c r="F162" s="2"/>
    </row>
    <row r="163" spans="4:6" x14ac:dyDescent="0.35">
      <c r="D163" s="2"/>
      <c r="E163" s="2"/>
      <c r="F163" s="2"/>
    </row>
    <row r="164" spans="4:6" x14ac:dyDescent="0.35">
      <c r="D164" s="2"/>
      <c r="E164" s="2"/>
      <c r="F164" s="2"/>
    </row>
    <row r="165" spans="4:6" x14ac:dyDescent="0.35">
      <c r="D165" s="2"/>
      <c r="E165" s="2"/>
      <c r="F165" s="2"/>
    </row>
    <row r="166" spans="4:6" x14ac:dyDescent="0.35">
      <c r="D166" s="2"/>
      <c r="E166" s="2"/>
      <c r="F166" s="2"/>
    </row>
    <row r="167" spans="4:6" x14ac:dyDescent="0.35">
      <c r="D167" s="2"/>
      <c r="E167" s="2"/>
      <c r="F167" s="2"/>
    </row>
    <row r="168" spans="4:6" x14ac:dyDescent="0.35">
      <c r="D168" s="2"/>
      <c r="E168" s="2"/>
      <c r="F168" s="2"/>
    </row>
    <row r="169" spans="4:6" x14ac:dyDescent="0.35">
      <c r="D169" s="2"/>
      <c r="E169" s="2"/>
      <c r="F169" s="2"/>
    </row>
    <row r="170" spans="4:6" x14ac:dyDescent="0.35">
      <c r="D170" s="2"/>
      <c r="E170" s="2"/>
      <c r="F170" s="2"/>
    </row>
    <row r="171" spans="4:6" x14ac:dyDescent="0.35">
      <c r="D171" s="2"/>
      <c r="E171" s="2"/>
      <c r="F171" s="2"/>
    </row>
    <row r="172" spans="4:6" x14ac:dyDescent="0.35">
      <c r="D172" s="2"/>
      <c r="E172" s="2"/>
      <c r="F172" s="2"/>
    </row>
    <row r="173" spans="4:6" x14ac:dyDescent="0.35">
      <c r="D173" s="2"/>
      <c r="E173" s="2"/>
      <c r="F173" s="2"/>
    </row>
    <row r="174" spans="4:6" x14ac:dyDescent="0.35">
      <c r="D174" s="2"/>
      <c r="E174" s="2"/>
      <c r="F174" s="2"/>
    </row>
    <row r="175" spans="4:6" x14ac:dyDescent="0.35">
      <c r="D175" s="2"/>
      <c r="E175" s="2"/>
      <c r="F175" s="2"/>
    </row>
    <row r="176" spans="4:6" x14ac:dyDescent="0.35">
      <c r="D176" s="2"/>
      <c r="E176" s="2"/>
      <c r="F176" s="2"/>
    </row>
    <row r="177" spans="4:6" x14ac:dyDescent="0.35">
      <c r="D177" s="2"/>
      <c r="E177" s="2"/>
      <c r="F177" s="2"/>
    </row>
    <row r="178" spans="4:6" x14ac:dyDescent="0.35">
      <c r="D178" s="2"/>
      <c r="E178" s="2"/>
      <c r="F178" s="2"/>
    </row>
    <row r="179" spans="4:6" x14ac:dyDescent="0.35">
      <c r="D179" s="2"/>
      <c r="E179" s="2"/>
      <c r="F179" s="2"/>
    </row>
    <row r="180" spans="4:6" x14ac:dyDescent="0.35">
      <c r="D180" s="2"/>
      <c r="E180" s="2"/>
      <c r="F180" s="2"/>
    </row>
    <row r="181" spans="4:6" x14ac:dyDescent="0.35">
      <c r="D181" s="2"/>
      <c r="E181" s="2"/>
      <c r="F181" s="2"/>
    </row>
    <row r="182" spans="4:6" x14ac:dyDescent="0.35">
      <c r="D182" s="2"/>
      <c r="E182" s="2"/>
      <c r="F182" s="2"/>
    </row>
    <row r="183" spans="4:6" x14ac:dyDescent="0.35">
      <c r="D183" s="2"/>
      <c r="E183" s="2"/>
      <c r="F183" s="2"/>
    </row>
    <row r="184" spans="4:6" x14ac:dyDescent="0.35">
      <c r="D184" s="2"/>
      <c r="E184" s="2"/>
      <c r="F184" s="2"/>
    </row>
    <row r="185" spans="4:6" x14ac:dyDescent="0.35">
      <c r="D185" s="2"/>
      <c r="E185" s="2"/>
      <c r="F185" s="2"/>
    </row>
    <row r="186" spans="4:6" x14ac:dyDescent="0.35">
      <c r="D186" s="2"/>
      <c r="E186" s="2"/>
      <c r="F186" s="2"/>
    </row>
    <row r="187" spans="4:6" x14ac:dyDescent="0.35">
      <c r="D187" s="2"/>
      <c r="E187" s="2"/>
      <c r="F187" s="2"/>
    </row>
    <row r="188" spans="4:6" x14ac:dyDescent="0.35">
      <c r="D188" s="2"/>
      <c r="E188" s="2"/>
      <c r="F188" s="2"/>
    </row>
    <row r="189" spans="4:6" x14ac:dyDescent="0.35">
      <c r="D189" s="2"/>
      <c r="E189" s="2"/>
      <c r="F189" s="2"/>
    </row>
    <row r="190" spans="4:6" x14ac:dyDescent="0.35">
      <c r="D190" s="2"/>
      <c r="E190" s="2"/>
      <c r="F190" s="2"/>
    </row>
    <row r="191" spans="4:6" x14ac:dyDescent="0.35">
      <c r="D191" s="2"/>
      <c r="E191" s="2"/>
      <c r="F191" s="2"/>
    </row>
    <row r="192" spans="4:6" x14ac:dyDescent="0.35">
      <c r="D192" s="2"/>
      <c r="E192" s="2"/>
      <c r="F192" s="2"/>
    </row>
    <row r="193" spans="4:6" x14ac:dyDescent="0.35">
      <c r="D193" s="2"/>
      <c r="E193" s="2"/>
      <c r="F193" s="2"/>
    </row>
    <row r="194" spans="4:6" x14ac:dyDescent="0.35">
      <c r="D194" s="2"/>
      <c r="E194" s="2"/>
      <c r="F194" s="2"/>
    </row>
    <row r="195" spans="4:6" x14ac:dyDescent="0.35">
      <c r="D195" s="2"/>
      <c r="E195" s="2"/>
      <c r="F195" s="2"/>
    </row>
    <row r="196" spans="4:6" x14ac:dyDescent="0.35">
      <c r="D196" s="2"/>
      <c r="E196" s="2"/>
      <c r="F196" s="2"/>
    </row>
    <row r="197" spans="4:6" x14ac:dyDescent="0.35">
      <c r="D197" s="2"/>
      <c r="E197" s="2"/>
      <c r="F197" s="2"/>
    </row>
    <row r="198" spans="4:6" x14ac:dyDescent="0.35">
      <c r="D198" s="2"/>
      <c r="E198" s="2"/>
      <c r="F198" s="2"/>
    </row>
    <row r="199" spans="4:6" x14ac:dyDescent="0.35">
      <c r="D199" s="2"/>
      <c r="E199" s="2"/>
      <c r="F199" s="2"/>
    </row>
    <row r="200" spans="4:6" x14ac:dyDescent="0.35">
      <c r="D200" s="2"/>
      <c r="E200" s="2"/>
      <c r="F200" s="2"/>
    </row>
    <row r="201" spans="4:6" x14ac:dyDescent="0.35">
      <c r="D201" s="2"/>
      <c r="E201" s="2"/>
      <c r="F201" s="2"/>
    </row>
    <row r="202" spans="4:6" x14ac:dyDescent="0.35">
      <c r="D202" s="2"/>
      <c r="E202" s="2"/>
      <c r="F202" s="2"/>
    </row>
    <row r="203" spans="4:6" x14ac:dyDescent="0.35">
      <c r="D203" s="2"/>
      <c r="E203" s="2"/>
      <c r="F203" s="2"/>
    </row>
    <row r="204" spans="4:6" x14ac:dyDescent="0.35">
      <c r="D204" s="2"/>
      <c r="E204" s="2"/>
      <c r="F204" s="2"/>
    </row>
    <row r="205" spans="4:6" x14ac:dyDescent="0.35">
      <c r="D205" s="2"/>
      <c r="E205" s="2"/>
      <c r="F205" s="2"/>
    </row>
    <row r="206" spans="4:6" x14ac:dyDescent="0.35">
      <c r="D206" s="2"/>
      <c r="E206" s="2"/>
      <c r="F206" s="2"/>
    </row>
    <row r="207" spans="4:6" x14ac:dyDescent="0.35">
      <c r="D207" s="2"/>
      <c r="E207" s="2"/>
      <c r="F207" s="2"/>
    </row>
    <row r="208" spans="4:6" x14ac:dyDescent="0.35">
      <c r="D208" s="2"/>
      <c r="E208" s="2"/>
      <c r="F208" s="2"/>
    </row>
    <row r="209" spans="4:6" x14ac:dyDescent="0.35">
      <c r="D209" s="2"/>
      <c r="E209" s="2"/>
      <c r="F209" s="2"/>
    </row>
    <row r="210" spans="4:6" x14ac:dyDescent="0.35">
      <c r="D210" s="2"/>
      <c r="E210" s="2"/>
      <c r="F210" s="2"/>
    </row>
    <row r="211" spans="4:6" x14ac:dyDescent="0.35">
      <c r="D211" s="2"/>
      <c r="E211" s="2"/>
      <c r="F211" s="2"/>
    </row>
    <row r="212" spans="4:6" x14ac:dyDescent="0.35">
      <c r="D212" s="2"/>
      <c r="E212" s="2"/>
      <c r="F212" s="2"/>
    </row>
    <row r="213" spans="4:6" x14ac:dyDescent="0.35">
      <c r="D213" s="2"/>
      <c r="E213" s="2"/>
      <c r="F213" s="2"/>
    </row>
    <row r="214" spans="4:6" x14ac:dyDescent="0.35">
      <c r="D214" s="2"/>
      <c r="E214" s="2"/>
      <c r="F214" s="2"/>
    </row>
    <row r="215" spans="4:6" x14ac:dyDescent="0.35">
      <c r="D215" s="2"/>
      <c r="E215" s="2"/>
      <c r="F215" s="2"/>
    </row>
    <row r="216" spans="4:6" x14ac:dyDescent="0.35">
      <c r="D216" s="2"/>
      <c r="E216" s="2"/>
      <c r="F216" s="2"/>
    </row>
    <row r="217" spans="4:6" x14ac:dyDescent="0.35">
      <c r="D217" s="2"/>
      <c r="E217" s="2"/>
      <c r="F217" s="2"/>
    </row>
    <row r="218" spans="4:6" x14ac:dyDescent="0.35">
      <c r="D218" s="2"/>
      <c r="E218" s="2"/>
      <c r="F218" s="2"/>
    </row>
    <row r="219" spans="4:6" x14ac:dyDescent="0.35">
      <c r="D219" s="2"/>
      <c r="E219" s="2"/>
      <c r="F219" s="2"/>
    </row>
    <row r="220" spans="4:6" x14ac:dyDescent="0.35">
      <c r="D220" s="2"/>
      <c r="E220" s="2"/>
      <c r="F220" s="2"/>
    </row>
    <row r="221" spans="4:6" x14ac:dyDescent="0.35">
      <c r="D221" s="2"/>
      <c r="E221" s="2"/>
      <c r="F221" s="2"/>
    </row>
    <row r="222" spans="4:6" x14ac:dyDescent="0.35">
      <c r="D222" s="2"/>
      <c r="E222" s="2"/>
      <c r="F222" s="2"/>
    </row>
    <row r="223" spans="4:6" x14ac:dyDescent="0.35">
      <c r="D223" s="2"/>
      <c r="E223" s="2"/>
      <c r="F223" s="2"/>
    </row>
    <row r="224" spans="4:6" x14ac:dyDescent="0.35">
      <c r="D224" s="2"/>
      <c r="E224" s="2"/>
      <c r="F224" s="2"/>
    </row>
    <row r="225" spans="4:6" x14ac:dyDescent="0.35">
      <c r="D225" s="2"/>
      <c r="E225" s="2"/>
      <c r="F225" s="2"/>
    </row>
    <row r="226" spans="4:6" x14ac:dyDescent="0.35">
      <c r="D226" s="2"/>
      <c r="E226" s="2"/>
      <c r="F226" s="2"/>
    </row>
    <row r="227" spans="4:6" x14ac:dyDescent="0.35">
      <c r="D227" s="2"/>
      <c r="E227" s="2"/>
      <c r="F227" s="2"/>
    </row>
    <row r="228" spans="4:6" x14ac:dyDescent="0.35">
      <c r="D228" s="2"/>
      <c r="E228" s="2"/>
      <c r="F228" s="2"/>
    </row>
    <row r="229" spans="4:6" x14ac:dyDescent="0.35">
      <c r="D229" s="2"/>
      <c r="E229" s="2"/>
      <c r="F229" s="2"/>
    </row>
    <row r="230" spans="4:6" x14ac:dyDescent="0.35">
      <c r="D230" s="2"/>
      <c r="E230" s="2"/>
      <c r="F230" s="2"/>
    </row>
    <row r="231" spans="4:6" x14ac:dyDescent="0.35">
      <c r="D231" s="2"/>
      <c r="E231" s="2"/>
      <c r="F231" s="2"/>
    </row>
    <row r="232" spans="4:6" x14ac:dyDescent="0.35">
      <c r="D232" s="2"/>
      <c r="E232" s="2"/>
      <c r="F232" s="2"/>
    </row>
    <row r="233" spans="4:6" x14ac:dyDescent="0.35">
      <c r="D233" s="2"/>
      <c r="E233" s="2"/>
      <c r="F233" s="2"/>
    </row>
    <row r="234" spans="4:6" x14ac:dyDescent="0.35">
      <c r="D234" s="2"/>
      <c r="E234" s="2"/>
      <c r="F234" s="2"/>
    </row>
    <row r="235" spans="4:6" x14ac:dyDescent="0.35">
      <c r="D235" s="2"/>
      <c r="E235" s="2"/>
      <c r="F235" s="2"/>
    </row>
    <row r="236" spans="4:6" x14ac:dyDescent="0.35">
      <c r="D236" s="2"/>
      <c r="E236" s="2"/>
      <c r="F236" s="2"/>
    </row>
    <row r="237" spans="4:6" x14ac:dyDescent="0.35">
      <c r="D237" s="2"/>
      <c r="E237" s="2"/>
      <c r="F237" s="2"/>
    </row>
    <row r="238" spans="4:6" x14ac:dyDescent="0.35">
      <c r="D238" s="2"/>
      <c r="E238" s="2"/>
      <c r="F238" s="2"/>
    </row>
    <row r="239" spans="4:6" x14ac:dyDescent="0.35">
      <c r="D239" s="2"/>
      <c r="E239" s="2"/>
      <c r="F239" s="2"/>
    </row>
    <row r="240" spans="4:6" x14ac:dyDescent="0.35">
      <c r="D240" s="2"/>
      <c r="E240" s="2"/>
      <c r="F240" s="2"/>
    </row>
    <row r="241" spans="4:6" x14ac:dyDescent="0.35">
      <c r="D241" s="2"/>
      <c r="E241" s="2"/>
      <c r="F241" s="2"/>
    </row>
    <row r="242" spans="4:6" x14ac:dyDescent="0.35">
      <c r="D242" s="2"/>
      <c r="E242" s="2"/>
      <c r="F242" s="2"/>
    </row>
    <row r="243" spans="4:6" x14ac:dyDescent="0.35">
      <c r="D243" s="2"/>
      <c r="E243" s="2"/>
      <c r="F243" s="2"/>
    </row>
    <row r="244" spans="4:6" x14ac:dyDescent="0.35">
      <c r="D244" s="2"/>
      <c r="E244" s="2"/>
      <c r="F244" s="2"/>
    </row>
    <row r="245" spans="4:6" x14ac:dyDescent="0.35">
      <c r="D245" s="2"/>
      <c r="E245" s="2"/>
      <c r="F245" s="2"/>
    </row>
    <row r="246" spans="4:6" x14ac:dyDescent="0.35">
      <c r="D246" s="2"/>
      <c r="E246" s="2"/>
      <c r="F246" s="2"/>
    </row>
    <row r="247" spans="4:6" x14ac:dyDescent="0.35">
      <c r="D247" s="2"/>
      <c r="E247" s="2"/>
      <c r="F247" s="2"/>
    </row>
    <row r="248" spans="4:6" x14ac:dyDescent="0.35">
      <c r="D248" s="2"/>
      <c r="E248" s="2"/>
      <c r="F248" s="2"/>
    </row>
    <row r="249" spans="4:6" x14ac:dyDescent="0.35">
      <c r="D249" s="2"/>
      <c r="E249" s="2"/>
      <c r="F249" s="2"/>
    </row>
    <row r="250" spans="4:6" x14ac:dyDescent="0.35">
      <c r="D250" s="2"/>
      <c r="E250" s="2"/>
      <c r="F250" s="2"/>
    </row>
    <row r="251" spans="4:6" x14ac:dyDescent="0.35">
      <c r="D251" s="2"/>
      <c r="E251" s="2"/>
      <c r="F251" s="2"/>
    </row>
    <row r="252" spans="4:6" x14ac:dyDescent="0.35">
      <c r="D252" s="2"/>
      <c r="E252" s="2"/>
      <c r="F252" s="2"/>
    </row>
    <row r="253" spans="4:6" x14ac:dyDescent="0.35">
      <c r="D253" s="2"/>
      <c r="E253" s="2"/>
      <c r="F253" s="2"/>
    </row>
    <row r="254" spans="4:6" x14ac:dyDescent="0.35">
      <c r="D254" s="2"/>
      <c r="E254" s="2"/>
      <c r="F254" s="2"/>
    </row>
    <row r="255" spans="4:6" x14ac:dyDescent="0.35">
      <c r="D255" s="2"/>
      <c r="E255" s="2"/>
      <c r="F255" s="2"/>
    </row>
    <row r="256" spans="4:6" x14ac:dyDescent="0.35">
      <c r="D256" s="2"/>
      <c r="E256" s="2"/>
      <c r="F256" s="2"/>
    </row>
    <row r="257" spans="4:6" x14ac:dyDescent="0.35">
      <c r="D257" s="2"/>
      <c r="E257" s="2"/>
      <c r="F257" s="2"/>
    </row>
    <row r="258" spans="4:6" x14ac:dyDescent="0.35">
      <c r="D258" s="2"/>
      <c r="E258" s="2"/>
      <c r="F258" s="2"/>
    </row>
  </sheetData>
  <mergeCells count="6">
    <mergeCell ref="E51:H54"/>
    <mergeCell ref="A56:A60"/>
    <mergeCell ref="A16:A21"/>
    <mergeCell ref="A22:A26"/>
    <mergeCell ref="A45:A49"/>
    <mergeCell ref="A51:A54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74F60D-5E3A-4FEA-90EE-096DACD904C1}">
  <dimension ref="A7:AX258"/>
  <sheetViews>
    <sheetView topLeftCell="B1" zoomScale="86" workbookViewId="0">
      <selection activeCell="E74" sqref="E74"/>
    </sheetView>
  </sheetViews>
  <sheetFormatPr defaultRowHeight="14.5" x14ac:dyDescent="0.35"/>
  <cols>
    <col min="1" max="1" width="10.453125" style="2" customWidth="1"/>
    <col min="2" max="2" width="75.7265625" style="2" customWidth="1"/>
    <col min="3" max="3" width="97.453125" style="2" customWidth="1"/>
    <col min="4" max="4" width="29.7265625" style="3" bestFit="1" customWidth="1"/>
    <col min="5" max="6" width="29.7265625" style="3" customWidth="1"/>
    <col min="7" max="7" width="12.453125" style="2" customWidth="1"/>
    <col min="8" max="8" width="13.1796875" style="2" customWidth="1"/>
    <col min="9" max="9" width="23.7265625" style="58" customWidth="1"/>
    <col min="10" max="10" width="16.54296875" style="2" customWidth="1"/>
    <col min="11" max="11" width="29.81640625" style="2" customWidth="1"/>
    <col min="12" max="12" width="8.7265625" style="2" bestFit="1" customWidth="1"/>
    <col min="13" max="50" width="9.1796875" style="2"/>
  </cols>
  <sheetData>
    <row r="7" spans="1:11" ht="17.5" x14ac:dyDescent="0.35">
      <c r="A7" s="100" t="s">
        <v>0</v>
      </c>
    </row>
    <row r="8" spans="1:11" ht="17.5" x14ac:dyDescent="0.35">
      <c r="A8" s="100" t="s">
        <v>1</v>
      </c>
    </row>
    <row r="10" spans="1:11" x14ac:dyDescent="0.35">
      <c r="A10" s="4" t="s">
        <v>2</v>
      </c>
    </row>
    <row r="11" spans="1:11" x14ac:dyDescent="0.35">
      <c r="A11" s="4"/>
      <c r="B11" s="4"/>
      <c r="C11" s="4"/>
      <c r="D11" s="4"/>
      <c r="E11" s="4"/>
      <c r="F11" s="4"/>
      <c r="G11" s="4"/>
      <c r="H11" s="4"/>
      <c r="I11" s="57"/>
      <c r="J11" s="4"/>
      <c r="K11" s="4"/>
    </row>
    <row r="13" spans="1:11" ht="17.5" x14ac:dyDescent="0.35">
      <c r="A13" s="101" t="s">
        <v>166</v>
      </c>
    </row>
    <row r="14" spans="1:11" ht="15" x14ac:dyDescent="0.35">
      <c r="A14" s="102"/>
      <c r="B14" s="103"/>
      <c r="C14" s="103" t="s">
        <v>3</v>
      </c>
      <c r="D14" s="104" t="s">
        <v>4</v>
      </c>
      <c r="E14" s="72" t="s">
        <v>185</v>
      </c>
      <c r="F14" s="72" t="s">
        <v>186</v>
      </c>
      <c r="G14" s="104" t="s">
        <v>5</v>
      </c>
      <c r="H14" s="104" t="s">
        <v>6</v>
      </c>
      <c r="I14" s="105" t="s">
        <v>7</v>
      </c>
      <c r="J14" s="104" t="s">
        <v>8</v>
      </c>
      <c r="K14" s="106" t="s">
        <v>9</v>
      </c>
    </row>
    <row r="15" spans="1:11" ht="15.5" x14ac:dyDescent="0.35">
      <c r="A15" s="107" t="s">
        <v>167</v>
      </c>
      <c r="B15" s="108"/>
      <c r="C15" s="108"/>
      <c r="D15" s="109"/>
      <c r="E15" s="109"/>
      <c r="F15" s="109"/>
      <c r="K15" s="19"/>
    </row>
    <row r="16" spans="1:11" ht="23.5" x14ac:dyDescent="0.35">
      <c r="A16" s="236"/>
      <c r="B16" s="110" t="s">
        <v>10</v>
      </c>
      <c r="C16" s="111" t="s">
        <v>11</v>
      </c>
      <c r="D16" s="112" t="s">
        <v>12</v>
      </c>
      <c r="E16" s="229">
        <v>18574</v>
      </c>
      <c r="F16" s="229">
        <v>19151</v>
      </c>
      <c r="G16" s="32">
        <v>19288</v>
      </c>
      <c r="H16" s="32">
        <v>19139</v>
      </c>
      <c r="I16" s="60" t="s">
        <v>13</v>
      </c>
      <c r="J16" s="30" t="s">
        <v>14</v>
      </c>
      <c r="K16" s="76" t="s">
        <v>14</v>
      </c>
    </row>
    <row r="17" spans="1:11" ht="23.5" x14ac:dyDescent="0.35">
      <c r="A17" s="237"/>
      <c r="B17" s="113" t="s">
        <v>10</v>
      </c>
      <c r="C17" s="114" t="s">
        <v>15</v>
      </c>
      <c r="D17" s="115" t="s">
        <v>16</v>
      </c>
      <c r="E17" s="217">
        <v>0.5</v>
      </c>
      <c r="F17" s="217">
        <v>0.39</v>
      </c>
      <c r="G17" s="116">
        <v>0.41</v>
      </c>
      <c r="H17" s="116">
        <v>0.41</v>
      </c>
      <c r="I17" s="30" t="s">
        <v>14</v>
      </c>
      <c r="J17" s="30" t="s">
        <v>14</v>
      </c>
      <c r="K17" s="76" t="s">
        <v>14</v>
      </c>
    </row>
    <row r="18" spans="1:11" ht="23.5" x14ac:dyDescent="0.35">
      <c r="A18" s="237"/>
      <c r="B18" s="117" t="s">
        <v>10</v>
      </c>
      <c r="C18" s="118" t="s">
        <v>17</v>
      </c>
      <c r="D18" s="109" t="s">
        <v>12</v>
      </c>
      <c r="E18" s="230">
        <v>16177</v>
      </c>
      <c r="F18" s="230">
        <v>15825</v>
      </c>
      <c r="G18" s="32">
        <v>15763</v>
      </c>
      <c r="H18" s="32">
        <v>15944</v>
      </c>
      <c r="I18" s="30" t="s">
        <v>14</v>
      </c>
      <c r="J18" s="30" t="s">
        <v>14</v>
      </c>
      <c r="K18" s="76" t="s">
        <v>14</v>
      </c>
    </row>
    <row r="19" spans="1:11" ht="23.5" x14ac:dyDescent="0.35">
      <c r="A19" s="237"/>
      <c r="B19" s="113" t="s">
        <v>10</v>
      </c>
      <c r="C19" s="114" t="s">
        <v>18</v>
      </c>
      <c r="D19" s="115" t="s">
        <v>16</v>
      </c>
      <c r="E19" s="217">
        <v>0.5</v>
      </c>
      <c r="F19" s="217">
        <f>1-F17</f>
        <v>0.61</v>
      </c>
      <c r="G19" s="32">
        <v>0.59</v>
      </c>
      <c r="H19" s="32">
        <v>0.59</v>
      </c>
      <c r="I19" s="59" t="s">
        <v>19</v>
      </c>
      <c r="J19" s="120" t="s">
        <v>14</v>
      </c>
      <c r="K19" s="77" t="s">
        <v>14</v>
      </c>
    </row>
    <row r="20" spans="1:11" ht="23.5" x14ac:dyDescent="0.35">
      <c r="A20" s="237"/>
      <c r="B20" s="117" t="s">
        <v>10</v>
      </c>
      <c r="C20" s="229" t="s">
        <v>20</v>
      </c>
      <c r="D20" s="229" t="s">
        <v>21</v>
      </c>
      <c r="E20" s="229">
        <f>8676.831/E16</f>
        <v>0.46714929471303973</v>
      </c>
      <c r="F20" s="229">
        <f>10740.2/F16</f>
        <v>0.56081666753694326</v>
      </c>
      <c r="G20" s="32">
        <v>48</v>
      </c>
      <c r="H20" s="32">
        <v>49</v>
      </c>
      <c r="I20" s="30" t="s">
        <v>14</v>
      </c>
      <c r="J20" s="30" t="s">
        <v>14</v>
      </c>
      <c r="K20" s="76" t="s">
        <v>14</v>
      </c>
    </row>
    <row r="21" spans="1:11" ht="23.5" x14ac:dyDescent="0.35">
      <c r="A21" s="238"/>
      <c r="B21" s="121" t="s">
        <v>10</v>
      </c>
      <c r="C21" s="229" t="s">
        <v>22</v>
      </c>
      <c r="D21" s="229" t="s">
        <v>23</v>
      </c>
      <c r="E21" s="229">
        <f>E16/422</f>
        <v>44.014218009478675</v>
      </c>
      <c r="F21" s="229">
        <f>F16/344</f>
        <v>55.671511627906973</v>
      </c>
      <c r="G21" s="32">
        <v>55</v>
      </c>
      <c r="H21" s="32">
        <v>50.3</v>
      </c>
      <c r="I21" s="30" t="s">
        <v>14</v>
      </c>
      <c r="J21" s="30" t="s">
        <v>14</v>
      </c>
      <c r="K21" s="76" t="s">
        <v>14</v>
      </c>
    </row>
    <row r="22" spans="1:11" ht="23.5" x14ac:dyDescent="0.35">
      <c r="A22" s="239"/>
      <c r="B22" s="114" t="s">
        <v>24</v>
      </c>
      <c r="C22" s="114" t="s">
        <v>25</v>
      </c>
      <c r="D22" s="115" t="s">
        <v>12</v>
      </c>
      <c r="E22" s="231">
        <v>2042</v>
      </c>
      <c r="F22" s="231">
        <v>2040</v>
      </c>
      <c r="G22" s="32">
        <v>2049</v>
      </c>
      <c r="H22" s="32">
        <v>2772</v>
      </c>
      <c r="I22" s="30" t="s">
        <v>14</v>
      </c>
      <c r="J22" s="30" t="s">
        <v>14</v>
      </c>
      <c r="K22" s="76" t="s">
        <v>14</v>
      </c>
    </row>
    <row r="23" spans="1:11" ht="23.5" x14ac:dyDescent="0.35">
      <c r="A23" s="239"/>
      <c r="B23" s="118" t="s">
        <v>24</v>
      </c>
      <c r="C23" s="118" t="s">
        <v>26</v>
      </c>
      <c r="D23" s="109" t="s">
        <v>12</v>
      </c>
      <c r="E23" s="109">
        <v>4.7</v>
      </c>
      <c r="F23" s="7" t="s">
        <v>187</v>
      </c>
      <c r="G23" s="32">
        <v>0</v>
      </c>
      <c r="H23" s="32">
        <v>0</v>
      </c>
      <c r="I23" s="120" t="s">
        <v>14</v>
      </c>
      <c r="J23" s="120" t="s">
        <v>14</v>
      </c>
      <c r="K23" s="77" t="s">
        <v>14</v>
      </c>
    </row>
    <row r="24" spans="1:11" ht="23.5" x14ac:dyDescent="0.35">
      <c r="A24" s="239"/>
      <c r="B24" s="124" t="s">
        <v>24</v>
      </c>
      <c r="C24" s="114" t="s">
        <v>27</v>
      </c>
      <c r="D24" s="115" t="s">
        <v>12</v>
      </c>
      <c r="E24" s="22" t="s">
        <v>187</v>
      </c>
      <c r="F24" s="22" t="s">
        <v>187</v>
      </c>
      <c r="G24" s="32">
        <v>0</v>
      </c>
      <c r="H24" s="32">
        <v>1</v>
      </c>
      <c r="I24" s="30" t="s">
        <v>14</v>
      </c>
      <c r="J24" s="30" t="s">
        <v>14</v>
      </c>
      <c r="K24" s="76" t="s">
        <v>14</v>
      </c>
    </row>
    <row r="25" spans="1:11" ht="23.5" x14ac:dyDescent="0.35">
      <c r="A25" s="239"/>
      <c r="B25" s="114" t="s">
        <v>24</v>
      </c>
      <c r="C25" s="114" t="s">
        <v>28</v>
      </c>
      <c r="D25" s="115" t="s">
        <v>12</v>
      </c>
      <c r="E25" s="115">
        <f>332+19</f>
        <v>351</v>
      </c>
      <c r="F25" s="231">
        <v>1286</v>
      </c>
      <c r="G25" s="32">
        <v>1476</v>
      </c>
      <c r="H25" s="32">
        <v>422</v>
      </c>
      <c r="I25" s="30" t="s">
        <v>14</v>
      </c>
      <c r="J25" s="30" t="s">
        <v>14</v>
      </c>
      <c r="K25" s="76" t="s">
        <v>14</v>
      </c>
    </row>
    <row r="26" spans="1:11" ht="23.5" x14ac:dyDescent="0.35">
      <c r="A26" s="239"/>
      <c r="B26" s="118" t="s">
        <v>24</v>
      </c>
      <c r="C26" s="118" t="s">
        <v>29</v>
      </c>
      <c r="D26" s="109" t="s">
        <v>12</v>
      </c>
      <c r="E26" s="7" t="s">
        <v>187</v>
      </c>
      <c r="F26" s="7" t="s">
        <v>187</v>
      </c>
      <c r="G26" s="32">
        <v>0</v>
      </c>
      <c r="H26" s="32">
        <v>0</v>
      </c>
      <c r="I26" s="120" t="s">
        <v>14</v>
      </c>
      <c r="J26" s="120" t="s">
        <v>14</v>
      </c>
      <c r="K26" s="77" t="s">
        <v>14</v>
      </c>
    </row>
    <row r="27" spans="1:11" ht="15.5" x14ac:dyDescent="0.35">
      <c r="A27" s="125" t="s">
        <v>168</v>
      </c>
      <c r="B27" s="126"/>
      <c r="C27" s="126"/>
      <c r="D27" s="127"/>
      <c r="E27" s="127"/>
      <c r="F27" s="127"/>
      <c r="G27" s="15"/>
      <c r="H27" s="15"/>
      <c r="I27" s="61"/>
      <c r="J27" s="14"/>
      <c r="K27" s="80"/>
    </row>
    <row r="28" spans="1:11" ht="23.5" x14ac:dyDescent="0.35">
      <c r="A28" s="107"/>
      <c r="B28" s="118" t="s">
        <v>43</v>
      </c>
      <c r="C28" s="118" t="s">
        <v>44</v>
      </c>
      <c r="D28" s="128" t="s">
        <v>34</v>
      </c>
      <c r="E28" s="229">
        <f>376+85</f>
        <v>461</v>
      </c>
      <c r="F28" s="229">
        <v>695</v>
      </c>
      <c r="G28" s="32">
        <v>769.78</v>
      </c>
      <c r="H28" s="32">
        <v>651.28</v>
      </c>
      <c r="I28" s="30" t="s">
        <v>14</v>
      </c>
      <c r="J28" s="30" t="s">
        <v>14</v>
      </c>
      <c r="K28" s="76" t="s">
        <v>14</v>
      </c>
    </row>
    <row r="29" spans="1:11" ht="23.5" x14ac:dyDescent="0.35">
      <c r="A29" s="107"/>
      <c r="B29" s="124" t="s">
        <v>43</v>
      </c>
      <c r="C29" s="114" t="s">
        <v>45</v>
      </c>
      <c r="D29" s="130" t="s">
        <v>34</v>
      </c>
      <c r="E29" s="229">
        <v>4449</v>
      </c>
      <c r="F29" s="229">
        <v>3990</v>
      </c>
      <c r="G29" s="32">
        <v>4349.5</v>
      </c>
      <c r="H29" s="32">
        <v>4166.8</v>
      </c>
      <c r="I29" s="30" t="s">
        <v>14</v>
      </c>
      <c r="J29" s="30" t="s">
        <v>14</v>
      </c>
      <c r="K29" s="76" t="s">
        <v>14</v>
      </c>
    </row>
    <row r="30" spans="1:11" ht="23.5" x14ac:dyDescent="0.35">
      <c r="A30" s="107"/>
      <c r="B30" s="114" t="s">
        <v>43</v>
      </c>
      <c r="C30" s="131" t="s">
        <v>46</v>
      </c>
      <c r="D30" s="132" t="s">
        <v>34</v>
      </c>
      <c r="E30" s="229">
        <v>156862</v>
      </c>
      <c r="F30" s="229">
        <v>140317</v>
      </c>
      <c r="G30" s="32">
        <f>SUM(G33:G42)</f>
        <v>141190</v>
      </c>
      <c r="H30" s="32" t="s">
        <v>14</v>
      </c>
      <c r="I30" s="30" t="s">
        <v>14</v>
      </c>
      <c r="J30" s="30" t="s">
        <v>14</v>
      </c>
      <c r="K30" s="76" t="s">
        <v>14</v>
      </c>
    </row>
    <row r="31" spans="1:11" ht="23.5" x14ac:dyDescent="0.35">
      <c r="A31" s="107"/>
      <c r="B31" s="124" t="s">
        <v>43</v>
      </c>
      <c r="C31" s="114" t="s">
        <v>47</v>
      </c>
      <c r="D31" s="130" t="s">
        <v>34</v>
      </c>
      <c r="E31" s="229">
        <f>SUM(E28:E30)</f>
        <v>161772</v>
      </c>
      <c r="F31" s="229">
        <f>SUM(F28:F30)</f>
        <v>145002</v>
      </c>
      <c r="G31" s="32">
        <f>SUM(G28:G30)</f>
        <v>146309.28</v>
      </c>
      <c r="H31" s="32" t="s">
        <v>14</v>
      </c>
      <c r="I31" s="30" t="s">
        <v>14</v>
      </c>
      <c r="J31" s="30" t="s">
        <v>14</v>
      </c>
      <c r="K31" s="76" t="s">
        <v>14</v>
      </c>
    </row>
    <row r="32" spans="1:11" ht="23.5" x14ac:dyDescent="0.35">
      <c r="A32" s="107"/>
      <c r="B32" s="52" t="s">
        <v>43</v>
      </c>
      <c r="C32" s="23" t="s">
        <v>169</v>
      </c>
      <c r="D32" s="27" t="s">
        <v>34</v>
      </c>
      <c r="E32" s="229">
        <f>SUM(E28:E29)</f>
        <v>4910</v>
      </c>
      <c r="F32" s="229">
        <f>SUM(F28:F29)</f>
        <v>4685</v>
      </c>
      <c r="G32" s="32">
        <f>SUM(G28:G29)</f>
        <v>5119.28</v>
      </c>
      <c r="H32" s="32">
        <v>5119.2820000000002</v>
      </c>
      <c r="I32" s="30" t="s">
        <v>14</v>
      </c>
      <c r="J32" s="30" t="s">
        <v>14</v>
      </c>
      <c r="K32" s="76" t="s">
        <v>14</v>
      </c>
    </row>
    <row r="33" spans="1:11" ht="23.5" x14ac:dyDescent="0.35">
      <c r="A33" s="107"/>
      <c r="B33" s="124" t="s">
        <v>48</v>
      </c>
      <c r="C33" s="114" t="s">
        <v>49</v>
      </c>
      <c r="D33" s="130" t="s">
        <v>34</v>
      </c>
      <c r="E33" s="229">
        <v>129862</v>
      </c>
      <c r="F33" s="229">
        <v>117367</v>
      </c>
      <c r="G33" s="32">
        <v>119000</v>
      </c>
      <c r="H33" s="32">
        <v>150000</v>
      </c>
      <c r="I33" s="30" t="s">
        <v>14</v>
      </c>
      <c r="J33" s="30" t="s">
        <v>14</v>
      </c>
      <c r="K33" s="76" t="s">
        <v>14</v>
      </c>
    </row>
    <row r="34" spans="1:11" ht="23.5" x14ac:dyDescent="0.35">
      <c r="A34" s="107"/>
      <c r="B34" s="184" t="s">
        <v>48</v>
      </c>
      <c r="C34" s="184" t="s">
        <v>50</v>
      </c>
      <c r="D34" s="130" t="s">
        <v>34</v>
      </c>
      <c r="E34" s="229" t="s">
        <v>187</v>
      </c>
      <c r="F34" s="229" t="s">
        <v>187</v>
      </c>
      <c r="G34" s="32">
        <v>1544</v>
      </c>
      <c r="H34" s="32" t="s">
        <v>14</v>
      </c>
      <c r="I34" s="30" t="s">
        <v>14</v>
      </c>
      <c r="J34" s="30" t="s">
        <v>14</v>
      </c>
      <c r="K34" s="76" t="s">
        <v>14</v>
      </c>
    </row>
    <row r="35" spans="1:11" ht="23.5" x14ac:dyDescent="0.35">
      <c r="A35" s="107"/>
      <c r="B35" s="124" t="s">
        <v>48</v>
      </c>
      <c r="C35" s="114" t="s">
        <v>51</v>
      </c>
      <c r="D35" s="130" t="s">
        <v>34</v>
      </c>
      <c r="E35" s="229">
        <v>1179</v>
      </c>
      <c r="F35" s="229">
        <v>1217</v>
      </c>
      <c r="G35" s="32">
        <v>1500</v>
      </c>
      <c r="H35" s="32" t="s">
        <v>14</v>
      </c>
      <c r="I35" s="30" t="s">
        <v>14</v>
      </c>
      <c r="J35" s="30" t="s">
        <v>14</v>
      </c>
      <c r="K35" s="76" t="s">
        <v>14</v>
      </c>
    </row>
    <row r="36" spans="1:11" ht="23.5" x14ac:dyDescent="0.35">
      <c r="A36" s="107"/>
      <c r="B36" s="184" t="s">
        <v>48</v>
      </c>
      <c r="C36" s="184" t="s">
        <v>52</v>
      </c>
      <c r="D36" s="130" t="s">
        <v>34</v>
      </c>
      <c r="E36" s="229">
        <v>6028</v>
      </c>
      <c r="F36" s="229">
        <v>4415</v>
      </c>
      <c r="G36" s="32">
        <v>3640</v>
      </c>
      <c r="H36" s="32">
        <v>6180</v>
      </c>
      <c r="I36" s="30" t="s">
        <v>14</v>
      </c>
      <c r="J36" s="30" t="s">
        <v>14</v>
      </c>
      <c r="K36" s="76" t="s">
        <v>14</v>
      </c>
    </row>
    <row r="37" spans="1:11" ht="23.5" x14ac:dyDescent="0.35">
      <c r="A37" s="107"/>
      <c r="B37" s="124" t="s">
        <v>48</v>
      </c>
      <c r="C37" s="114" t="s">
        <v>53</v>
      </c>
      <c r="D37" s="130" t="s">
        <v>34</v>
      </c>
      <c r="E37" s="229">
        <v>72</v>
      </c>
      <c r="F37" s="229">
        <v>81</v>
      </c>
      <c r="G37" s="32">
        <v>135</v>
      </c>
      <c r="H37" s="32">
        <v>266</v>
      </c>
      <c r="I37" s="30" t="s">
        <v>14</v>
      </c>
      <c r="J37" s="30" t="s">
        <v>14</v>
      </c>
      <c r="K37" s="76" t="s">
        <v>14</v>
      </c>
    </row>
    <row r="38" spans="1:11" ht="23.5" x14ac:dyDescent="0.35">
      <c r="A38" s="107"/>
      <c r="B38" s="184" t="s">
        <v>48</v>
      </c>
      <c r="C38" s="184" t="s">
        <v>54</v>
      </c>
      <c r="D38" s="130" t="s">
        <v>34</v>
      </c>
      <c r="E38" s="229">
        <v>580</v>
      </c>
      <c r="F38" s="229">
        <v>473</v>
      </c>
      <c r="G38" s="32">
        <v>471</v>
      </c>
      <c r="H38" s="32">
        <v>661</v>
      </c>
      <c r="I38" s="30" t="s">
        <v>14</v>
      </c>
      <c r="J38" s="30" t="s">
        <v>14</v>
      </c>
      <c r="K38" s="76" t="s">
        <v>14</v>
      </c>
    </row>
    <row r="39" spans="1:11" ht="23.5" x14ac:dyDescent="0.35">
      <c r="A39" s="107"/>
      <c r="B39" s="124" t="s">
        <v>48</v>
      </c>
      <c r="C39" s="114" t="s">
        <v>55</v>
      </c>
      <c r="D39" s="130" t="s">
        <v>34</v>
      </c>
      <c r="E39" s="229">
        <v>3415</v>
      </c>
      <c r="F39" s="229">
        <v>4692</v>
      </c>
      <c r="G39" s="32">
        <v>3610</v>
      </c>
      <c r="H39" s="32" t="s">
        <v>14</v>
      </c>
      <c r="I39" s="30" t="s">
        <v>14</v>
      </c>
      <c r="J39" s="30" t="s">
        <v>14</v>
      </c>
      <c r="K39" s="76" t="s">
        <v>14</v>
      </c>
    </row>
    <row r="40" spans="1:11" ht="23.5" x14ac:dyDescent="0.35">
      <c r="A40" s="107"/>
      <c r="B40" s="124" t="s">
        <v>48</v>
      </c>
      <c r="C40" s="114" t="s">
        <v>170</v>
      </c>
      <c r="D40" s="130" t="s">
        <v>34</v>
      </c>
      <c r="E40" s="229">
        <v>1464</v>
      </c>
      <c r="F40" s="229">
        <v>1991</v>
      </c>
      <c r="G40" s="32">
        <v>1630</v>
      </c>
      <c r="H40" s="32">
        <v>3450</v>
      </c>
      <c r="I40" s="30" t="s">
        <v>14</v>
      </c>
      <c r="J40" s="30" t="s">
        <v>14</v>
      </c>
      <c r="K40" s="76" t="s">
        <v>14</v>
      </c>
    </row>
    <row r="41" spans="1:11" ht="23.5" x14ac:dyDescent="0.35">
      <c r="A41" s="107"/>
      <c r="B41" s="124" t="s">
        <v>48</v>
      </c>
      <c r="C41" s="114" t="s">
        <v>57</v>
      </c>
      <c r="D41" s="130" t="s">
        <v>34</v>
      </c>
      <c r="E41" s="229">
        <v>12486</v>
      </c>
      <c r="F41" s="229">
        <v>6346</v>
      </c>
      <c r="G41" s="32">
        <v>5360</v>
      </c>
      <c r="H41" s="32">
        <v>64300</v>
      </c>
      <c r="I41" s="30" t="s">
        <v>14</v>
      </c>
      <c r="J41" s="30" t="s">
        <v>14</v>
      </c>
      <c r="K41" s="76" t="s">
        <v>14</v>
      </c>
    </row>
    <row r="42" spans="1:11" ht="23.5" x14ac:dyDescent="0.35">
      <c r="A42" s="107"/>
      <c r="B42" s="184" t="s">
        <v>48</v>
      </c>
      <c r="C42" s="184" t="s">
        <v>58</v>
      </c>
      <c r="D42" s="130" t="s">
        <v>34</v>
      </c>
      <c r="E42" s="229">
        <v>1775</v>
      </c>
      <c r="F42" s="229">
        <v>373</v>
      </c>
      <c r="G42" s="32">
        <v>4300</v>
      </c>
      <c r="H42" s="32">
        <v>5630</v>
      </c>
      <c r="I42" s="30" t="s">
        <v>14</v>
      </c>
      <c r="J42" s="30" t="s">
        <v>14</v>
      </c>
      <c r="K42" s="76" t="s">
        <v>14</v>
      </c>
    </row>
    <row r="43" spans="1:11" ht="23.5" x14ac:dyDescent="0.35">
      <c r="A43" s="107"/>
      <c r="B43" s="184" t="s">
        <v>48</v>
      </c>
      <c r="C43" s="184" t="s">
        <v>59</v>
      </c>
      <c r="D43" s="130" t="s">
        <v>34</v>
      </c>
      <c r="E43" s="229" t="s">
        <v>187</v>
      </c>
      <c r="F43" s="229" t="s">
        <v>187</v>
      </c>
      <c r="G43" s="32" t="s">
        <v>14</v>
      </c>
      <c r="H43" s="32" t="s">
        <v>14</v>
      </c>
      <c r="I43" s="30" t="s">
        <v>14</v>
      </c>
      <c r="J43" s="30" t="s">
        <v>14</v>
      </c>
      <c r="K43" s="76" t="s">
        <v>14</v>
      </c>
    </row>
    <row r="44" spans="1:11" ht="15.5" x14ac:dyDescent="0.35">
      <c r="A44" s="125" t="s">
        <v>35</v>
      </c>
      <c r="B44" s="133"/>
      <c r="C44" s="133"/>
      <c r="D44" s="127"/>
      <c r="E44" s="127"/>
      <c r="F44" s="127"/>
      <c r="G44" s="15"/>
      <c r="H44" s="15"/>
      <c r="I44" s="61"/>
      <c r="J44" s="14"/>
      <c r="K44" s="80"/>
    </row>
    <row r="45" spans="1:11" ht="23.5" x14ac:dyDescent="0.35">
      <c r="A45" s="241"/>
      <c r="B45" s="118" t="s">
        <v>36</v>
      </c>
      <c r="C45" s="118" t="s">
        <v>37</v>
      </c>
      <c r="D45" s="128" t="s">
        <v>38</v>
      </c>
      <c r="E45" s="128">
        <v>22</v>
      </c>
      <c r="F45" s="10">
        <v>20</v>
      </c>
      <c r="G45" s="119">
        <v>20</v>
      </c>
      <c r="H45" s="119">
        <v>25</v>
      </c>
      <c r="I45" s="120" t="s">
        <v>14</v>
      </c>
      <c r="J45" s="120" t="s">
        <v>14</v>
      </c>
      <c r="K45" s="77" t="s">
        <v>14</v>
      </c>
    </row>
    <row r="46" spans="1:11" ht="23.5" x14ac:dyDescent="0.35">
      <c r="A46" s="241"/>
      <c r="B46" s="124" t="s">
        <v>36</v>
      </c>
      <c r="C46" s="114" t="s">
        <v>39</v>
      </c>
      <c r="D46" s="130" t="s">
        <v>21</v>
      </c>
      <c r="E46" s="226">
        <f>1/22</f>
        <v>4.5454545454545456E-2</v>
      </c>
      <c r="F46" s="228">
        <f>1/20</f>
        <v>0.05</v>
      </c>
      <c r="G46" s="25">
        <v>5</v>
      </c>
      <c r="H46" s="192">
        <f>1/25</f>
        <v>0.04</v>
      </c>
      <c r="I46" s="30" t="s">
        <v>14</v>
      </c>
      <c r="J46" s="30" t="s">
        <v>14</v>
      </c>
      <c r="K46" s="76" t="s">
        <v>14</v>
      </c>
    </row>
    <row r="47" spans="1:11" ht="23.5" x14ac:dyDescent="0.35">
      <c r="A47" s="241"/>
      <c r="B47" s="118" t="s">
        <v>36</v>
      </c>
      <c r="C47" s="118" t="s">
        <v>40</v>
      </c>
      <c r="D47" s="128" t="s">
        <v>38</v>
      </c>
      <c r="E47" s="128">
        <v>3</v>
      </c>
      <c r="F47" s="10">
        <v>2</v>
      </c>
      <c r="G47" s="119">
        <v>2</v>
      </c>
      <c r="H47" s="119">
        <v>0</v>
      </c>
      <c r="I47" s="120" t="s">
        <v>14</v>
      </c>
      <c r="J47" s="120" t="s">
        <v>14</v>
      </c>
      <c r="K47" s="77" t="s">
        <v>14</v>
      </c>
    </row>
    <row r="48" spans="1:11" ht="23.5" x14ac:dyDescent="0.35">
      <c r="A48" s="241"/>
      <c r="B48" s="124" t="s">
        <v>36</v>
      </c>
      <c r="C48" s="114" t="s">
        <v>41</v>
      </c>
      <c r="D48" s="130" t="s">
        <v>21</v>
      </c>
      <c r="E48" s="226">
        <f>3/22</f>
        <v>0.13636363636363635</v>
      </c>
      <c r="F48" s="228">
        <f>2/F45</f>
        <v>0.1</v>
      </c>
      <c r="G48" s="25">
        <v>10</v>
      </c>
      <c r="H48" s="25">
        <v>0</v>
      </c>
      <c r="I48" s="30" t="s">
        <v>14</v>
      </c>
      <c r="J48" s="30" t="s">
        <v>14</v>
      </c>
      <c r="K48" s="76" t="s">
        <v>14</v>
      </c>
    </row>
    <row r="49" spans="1:11" ht="23.5" x14ac:dyDescent="0.35">
      <c r="A49" s="241"/>
      <c r="B49" s="184" t="s">
        <v>36</v>
      </c>
      <c r="C49" s="184" t="s">
        <v>42</v>
      </c>
      <c r="D49" s="185" t="s">
        <v>34</v>
      </c>
      <c r="E49" s="185">
        <v>85</v>
      </c>
      <c r="F49" s="216">
        <v>77</v>
      </c>
      <c r="G49" s="8">
        <v>76</v>
      </c>
      <c r="H49" s="8">
        <v>97.72</v>
      </c>
      <c r="I49" s="11" t="s">
        <v>14</v>
      </c>
      <c r="J49" s="11" t="s">
        <v>14</v>
      </c>
      <c r="K49" s="77" t="s">
        <v>14</v>
      </c>
    </row>
    <row r="50" spans="1:11" ht="15.5" x14ac:dyDescent="0.35">
      <c r="A50" s="125" t="s">
        <v>60</v>
      </c>
      <c r="B50" s="54"/>
      <c r="C50" s="45"/>
      <c r="D50" s="134"/>
      <c r="E50" s="134"/>
      <c r="F50" s="134"/>
      <c r="G50" s="55"/>
      <c r="H50" s="55"/>
      <c r="I50" s="175"/>
      <c r="J50" s="56"/>
      <c r="K50" s="84"/>
    </row>
    <row r="51" spans="1:11" ht="23.5" x14ac:dyDescent="0.35">
      <c r="A51" s="239"/>
      <c r="B51" s="122" t="s">
        <v>61</v>
      </c>
      <c r="C51" s="135" t="s">
        <v>62</v>
      </c>
      <c r="D51" s="136" t="s">
        <v>63</v>
      </c>
      <c r="E51" s="34" t="s">
        <v>187</v>
      </c>
      <c r="F51" s="34" t="s">
        <v>187</v>
      </c>
      <c r="G51" s="35">
        <v>0</v>
      </c>
      <c r="H51" s="35">
        <v>0</v>
      </c>
      <c r="I51" s="120" t="s">
        <v>14</v>
      </c>
      <c r="J51" s="120" t="s">
        <v>14</v>
      </c>
      <c r="K51" s="77" t="s">
        <v>14</v>
      </c>
    </row>
    <row r="52" spans="1:11" ht="23.5" x14ac:dyDescent="0.35">
      <c r="A52" s="239"/>
      <c r="B52" s="114" t="s">
        <v>61</v>
      </c>
      <c r="C52" s="137" t="s">
        <v>64</v>
      </c>
      <c r="D52" s="130" t="s">
        <v>63</v>
      </c>
      <c r="E52" s="225">
        <v>12350</v>
      </c>
      <c r="F52" s="27" t="s">
        <v>187</v>
      </c>
      <c r="G52" s="25">
        <v>11174</v>
      </c>
      <c r="H52" s="25">
        <v>12676</v>
      </c>
      <c r="I52" s="30" t="s">
        <v>14</v>
      </c>
      <c r="J52" s="30" t="s">
        <v>14</v>
      </c>
      <c r="K52" s="76" t="s">
        <v>14</v>
      </c>
    </row>
    <row r="53" spans="1:11" ht="23.5" x14ac:dyDescent="0.35">
      <c r="A53" s="239"/>
      <c r="B53" s="114" t="s">
        <v>61</v>
      </c>
      <c r="C53" s="137" t="s">
        <v>65</v>
      </c>
      <c r="D53" s="130" t="s">
        <v>63</v>
      </c>
      <c r="E53" s="27" t="s">
        <v>187</v>
      </c>
      <c r="F53" s="27" t="s">
        <v>187</v>
      </c>
      <c r="G53" s="25">
        <v>0</v>
      </c>
      <c r="H53" s="25">
        <v>0</v>
      </c>
      <c r="I53" s="120" t="s">
        <v>14</v>
      </c>
      <c r="J53" s="120" t="s">
        <v>14</v>
      </c>
      <c r="K53" s="77" t="s">
        <v>14</v>
      </c>
    </row>
    <row r="54" spans="1:11" ht="23.5" x14ac:dyDescent="0.35">
      <c r="A54" s="239"/>
      <c r="B54" s="142" t="s">
        <v>61</v>
      </c>
      <c r="C54" s="176" t="s">
        <v>66</v>
      </c>
      <c r="D54" s="143" t="s">
        <v>63</v>
      </c>
      <c r="E54" s="31" t="s">
        <v>187</v>
      </c>
      <c r="F54" s="31" t="s">
        <v>187</v>
      </c>
      <c r="G54" s="32">
        <v>0</v>
      </c>
      <c r="H54" s="32">
        <v>0</v>
      </c>
      <c r="I54" s="66" t="s">
        <v>14</v>
      </c>
      <c r="J54" s="66" t="s">
        <v>14</v>
      </c>
      <c r="K54" s="82" t="s">
        <v>14</v>
      </c>
    </row>
    <row r="55" spans="1:11" ht="15.5" x14ac:dyDescent="0.35">
      <c r="A55" s="163" t="s">
        <v>68</v>
      </c>
      <c r="B55" s="54"/>
      <c r="C55" s="45"/>
      <c r="D55" s="134"/>
      <c r="E55" s="134"/>
      <c r="F55" s="134"/>
      <c r="G55" s="55"/>
      <c r="H55" s="55"/>
      <c r="I55" s="65"/>
      <c r="J55" s="56"/>
      <c r="K55" s="183"/>
    </row>
    <row r="56" spans="1:11" ht="23.5" x14ac:dyDescent="0.35">
      <c r="A56" s="239"/>
      <c r="B56" s="122" t="s">
        <v>69</v>
      </c>
      <c r="C56" s="122" t="s">
        <v>70</v>
      </c>
      <c r="D56" s="136" t="s">
        <v>63</v>
      </c>
      <c r="E56" s="220">
        <v>30044</v>
      </c>
      <c r="F56" s="34" t="s">
        <v>187</v>
      </c>
      <c r="G56" s="35">
        <v>24592.06</v>
      </c>
      <c r="H56" s="35">
        <v>25112.22</v>
      </c>
      <c r="I56" s="68" t="s">
        <v>14</v>
      </c>
      <c r="J56" s="68" t="s">
        <v>14</v>
      </c>
      <c r="K56" s="85" t="s">
        <v>14</v>
      </c>
    </row>
    <row r="57" spans="1:11" ht="23.5" x14ac:dyDescent="0.35">
      <c r="A57" s="239"/>
      <c r="B57" s="114" t="s">
        <v>69</v>
      </c>
      <c r="C57" s="114" t="s">
        <v>62</v>
      </c>
      <c r="D57" s="130" t="s">
        <v>63</v>
      </c>
      <c r="E57" s="27" t="s">
        <v>187</v>
      </c>
      <c r="F57" s="27" t="s">
        <v>187</v>
      </c>
      <c r="G57" s="25">
        <v>0</v>
      </c>
      <c r="H57" s="25">
        <v>0</v>
      </c>
      <c r="I57" s="120" t="s">
        <v>14</v>
      </c>
      <c r="J57" s="120" t="s">
        <v>14</v>
      </c>
      <c r="K57" s="77" t="s">
        <v>14</v>
      </c>
    </row>
    <row r="58" spans="1:11" ht="23.5" x14ac:dyDescent="0.35">
      <c r="A58" s="239"/>
      <c r="B58" s="114" t="s">
        <v>69</v>
      </c>
      <c r="C58" s="114" t="s">
        <v>64</v>
      </c>
      <c r="D58" s="130" t="s">
        <v>63</v>
      </c>
      <c r="E58" s="225">
        <v>30044</v>
      </c>
      <c r="F58" s="27" t="s">
        <v>187</v>
      </c>
      <c r="G58" s="25">
        <v>24592.06</v>
      </c>
      <c r="H58" s="25">
        <v>25112.22</v>
      </c>
      <c r="I58" s="30" t="s">
        <v>14</v>
      </c>
      <c r="J58" s="30" t="s">
        <v>14</v>
      </c>
      <c r="K58" s="76" t="s">
        <v>14</v>
      </c>
    </row>
    <row r="59" spans="1:11" ht="23.5" x14ac:dyDescent="0.35">
      <c r="A59" s="239"/>
      <c r="B59" s="114" t="s">
        <v>69</v>
      </c>
      <c r="C59" s="114" t="s">
        <v>65</v>
      </c>
      <c r="D59" s="130" t="s">
        <v>63</v>
      </c>
      <c r="E59" s="27" t="s">
        <v>187</v>
      </c>
      <c r="F59" s="27" t="s">
        <v>187</v>
      </c>
      <c r="G59" s="25">
        <v>0</v>
      </c>
      <c r="H59" s="25">
        <v>0</v>
      </c>
      <c r="I59" s="120" t="s">
        <v>14</v>
      </c>
      <c r="J59" s="120" t="s">
        <v>14</v>
      </c>
      <c r="K59" s="77" t="s">
        <v>14</v>
      </c>
    </row>
    <row r="60" spans="1:11" ht="23.5" x14ac:dyDescent="0.35">
      <c r="A60" s="239"/>
      <c r="B60" s="118" t="s">
        <v>69</v>
      </c>
      <c r="C60" s="118" t="s">
        <v>66</v>
      </c>
      <c r="D60" s="128" t="s">
        <v>63</v>
      </c>
      <c r="E60" s="10" t="s">
        <v>187</v>
      </c>
      <c r="F60" s="10" t="s">
        <v>187</v>
      </c>
      <c r="G60" s="119">
        <v>0</v>
      </c>
      <c r="H60" s="119">
        <v>0</v>
      </c>
      <c r="I60" s="66" t="s">
        <v>14</v>
      </c>
      <c r="J60" s="66" t="s">
        <v>14</v>
      </c>
      <c r="K60" s="82" t="s">
        <v>14</v>
      </c>
    </row>
    <row r="61" spans="1:11" ht="15.5" x14ac:dyDescent="0.35">
      <c r="A61" s="138" t="s">
        <v>71</v>
      </c>
      <c r="B61" s="54"/>
      <c r="C61" s="139"/>
      <c r="D61" s="134"/>
      <c r="E61" s="134"/>
      <c r="F61" s="134"/>
      <c r="G61" s="55"/>
      <c r="H61" s="55"/>
      <c r="I61" s="65"/>
      <c r="J61" s="56"/>
      <c r="K61" s="84"/>
    </row>
    <row r="62" spans="1:11" ht="23.5" x14ac:dyDescent="0.35">
      <c r="A62" s="78"/>
      <c r="B62" s="118" t="s">
        <v>72</v>
      </c>
      <c r="C62" s="118" t="s">
        <v>73</v>
      </c>
      <c r="D62" s="128" t="s">
        <v>74</v>
      </c>
      <c r="E62" s="128">
        <v>18</v>
      </c>
      <c r="F62" s="10" t="s">
        <v>187</v>
      </c>
      <c r="G62" s="119">
        <v>16.920000000000002</v>
      </c>
      <c r="H62" s="140">
        <v>19.14</v>
      </c>
      <c r="I62" s="120" t="s">
        <v>14</v>
      </c>
      <c r="J62" s="120" t="s">
        <v>14</v>
      </c>
      <c r="K62" s="77" t="s">
        <v>14</v>
      </c>
    </row>
    <row r="63" spans="1:11" ht="23.5" x14ac:dyDescent="0.35">
      <c r="A63" s="78"/>
      <c r="B63" s="124" t="s">
        <v>72</v>
      </c>
      <c r="C63" s="114" t="s">
        <v>75</v>
      </c>
      <c r="D63" s="130" t="s">
        <v>74</v>
      </c>
      <c r="E63" s="130">
        <f>100-E62</f>
        <v>82</v>
      </c>
      <c r="F63" s="27" t="s">
        <v>187</v>
      </c>
      <c r="G63" s="25">
        <v>83.08</v>
      </c>
      <c r="H63" s="141">
        <v>80.86</v>
      </c>
      <c r="I63" s="30" t="s">
        <v>14</v>
      </c>
      <c r="J63" s="30" t="s">
        <v>14</v>
      </c>
      <c r="K63" s="76" t="s">
        <v>14</v>
      </c>
    </row>
    <row r="64" spans="1:11" ht="23.5" x14ac:dyDescent="0.35">
      <c r="A64" s="78"/>
      <c r="B64" s="142" t="s">
        <v>72</v>
      </c>
      <c r="C64" s="118" t="s">
        <v>76</v>
      </c>
      <c r="D64" s="128" t="s">
        <v>74</v>
      </c>
      <c r="E64" s="128">
        <v>43</v>
      </c>
      <c r="F64" s="10" t="s">
        <v>187</v>
      </c>
      <c r="G64" s="119">
        <v>42.56</v>
      </c>
      <c r="H64" s="140">
        <v>36.049999999999997</v>
      </c>
      <c r="I64" s="120" t="s">
        <v>14</v>
      </c>
      <c r="J64" s="120" t="s">
        <v>14</v>
      </c>
      <c r="K64" s="77" t="s">
        <v>14</v>
      </c>
    </row>
    <row r="65" spans="1:11" ht="23.5" x14ac:dyDescent="0.35">
      <c r="A65" s="78"/>
      <c r="B65" s="114" t="s">
        <v>72</v>
      </c>
      <c r="C65" s="114" t="s">
        <v>77</v>
      </c>
      <c r="D65" s="130" t="s">
        <v>74</v>
      </c>
      <c r="E65" s="130">
        <v>5</v>
      </c>
      <c r="F65" s="27" t="s">
        <v>187</v>
      </c>
      <c r="G65" s="25">
        <v>1.21</v>
      </c>
      <c r="H65" s="141">
        <v>3.9769999999999999</v>
      </c>
      <c r="I65" s="30" t="s">
        <v>14</v>
      </c>
      <c r="J65" s="30" t="s">
        <v>14</v>
      </c>
      <c r="K65" s="76" t="s">
        <v>14</v>
      </c>
    </row>
    <row r="66" spans="1:11" ht="23.5" x14ac:dyDescent="0.35">
      <c r="A66" s="78"/>
      <c r="B66" s="114" t="s">
        <v>72</v>
      </c>
      <c r="C66" s="114" t="s">
        <v>78</v>
      </c>
      <c r="D66" s="130" t="s">
        <v>74</v>
      </c>
      <c r="E66" s="130">
        <v>52</v>
      </c>
      <c r="F66" s="27" t="s">
        <v>187</v>
      </c>
      <c r="G66" s="25">
        <v>57.42</v>
      </c>
      <c r="H66" s="141">
        <v>59.99</v>
      </c>
      <c r="I66" s="120" t="s">
        <v>14</v>
      </c>
      <c r="J66" s="120" t="s">
        <v>14</v>
      </c>
      <c r="K66" s="77" t="s">
        <v>14</v>
      </c>
    </row>
    <row r="67" spans="1:11" ht="26" x14ac:dyDescent="0.35">
      <c r="A67" s="78"/>
      <c r="B67" s="142" t="s">
        <v>72</v>
      </c>
      <c r="C67" s="142" t="s">
        <v>79</v>
      </c>
      <c r="D67" s="143" t="s">
        <v>80</v>
      </c>
      <c r="E67" s="143">
        <v>343</v>
      </c>
      <c r="F67" s="31" t="s">
        <v>187</v>
      </c>
      <c r="G67" s="32">
        <v>358.59899999999999</v>
      </c>
      <c r="H67" s="144">
        <v>416.16</v>
      </c>
      <c r="I67" s="64" t="s">
        <v>81</v>
      </c>
      <c r="J67" s="30" t="s">
        <v>14</v>
      </c>
      <c r="K67" s="76" t="s">
        <v>14</v>
      </c>
    </row>
    <row r="68" spans="1:11" ht="23.5" x14ac:dyDescent="0.35">
      <c r="A68" s="78"/>
      <c r="B68" s="114" t="s">
        <v>72</v>
      </c>
      <c r="C68" s="114" t="s">
        <v>82</v>
      </c>
      <c r="D68" s="130" t="s">
        <v>80</v>
      </c>
      <c r="E68" s="130">
        <v>106</v>
      </c>
      <c r="F68" s="27" t="s">
        <v>187</v>
      </c>
      <c r="G68" s="25">
        <v>100.84</v>
      </c>
      <c r="H68" s="141">
        <v>138.52000000000001</v>
      </c>
      <c r="I68" s="30" t="s">
        <v>14</v>
      </c>
      <c r="J68" s="30" t="s">
        <v>14</v>
      </c>
      <c r="K68" s="76" t="s">
        <v>14</v>
      </c>
    </row>
    <row r="69" spans="1:11" ht="23.5" x14ac:dyDescent="0.35">
      <c r="A69" s="78"/>
      <c r="B69" s="114" t="s">
        <v>72</v>
      </c>
      <c r="C69" s="114" t="s">
        <v>83</v>
      </c>
      <c r="D69" s="130" t="s">
        <v>80</v>
      </c>
      <c r="E69" s="130">
        <v>15</v>
      </c>
      <c r="F69" s="27" t="s">
        <v>187</v>
      </c>
      <c r="G69" s="25">
        <v>4.3540000000000001</v>
      </c>
      <c r="H69" s="141">
        <v>1.4119999999999999</v>
      </c>
      <c r="I69" s="120" t="s">
        <v>14</v>
      </c>
      <c r="J69" s="120" t="s">
        <v>14</v>
      </c>
      <c r="K69" s="77" t="s">
        <v>14</v>
      </c>
    </row>
    <row r="70" spans="1:11" ht="23.5" x14ac:dyDescent="0.35">
      <c r="A70" s="78"/>
      <c r="B70" s="118" t="s">
        <v>84</v>
      </c>
      <c r="C70" s="118" t="s">
        <v>84</v>
      </c>
      <c r="D70" s="128" t="s">
        <v>85</v>
      </c>
      <c r="E70" s="222">
        <f>E67/422</f>
        <v>0.8127962085308057</v>
      </c>
      <c r="F70" s="10" t="s">
        <v>187</v>
      </c>
      <c r="G70" s="189">
        <v>1.1000000000000001</v>
      </c>
      <c r="H70" s="189">
        <v>0.1113</v>
      </c>
      <c r="I70" s="63" t="s">
        <v>67</v>
      </c>
      <c r="J70" s="30" t="s">
        <v>14</v>
      </c>
      <c r="K70" s="76" t="s">
        <v>14</v>
      </c>
    </row>
    <row r="71" spans="1:11" ht="15.5" x14ac:dyDescent="0.35">
      <c r="A71" s="138" t="s">
        <v>86</v>
      </c>
      <c r="B71" s="139"/>
      <c r="C71" s="45"/>
      <c r="D71" s="44"/>
      <c r="E71" s="44"/>
      <c r="F71" s="44"/>
      <c r="G71" s="55"/>
      <c r="H71" s="55"/>
      <c r="I71" s="65"/>
      <c r="J71" s="56"/>
      <c r="K71" s="84"/>
    </row>
    <row r="72" spans="1:11" ht="23.5" x14ac:dyDescent="0.35">
      <c r="A72" s="78"/>
      <c r="B72" s="122" t="s">
        <v>87</v>
      </c>
      <c r="C72" s="122" t="s">
        <v>33</v>
      </c>
      <c r="D72" s="136" t="s">
        <v>88</v>
      </c>
      <c r="E72" s="136">
        <v>13</v>
      </c>
      <c r="F72" s="34" t="s">
        <v>187</v>
      </c>
      <c r="G72" s="29">
        <v>14</v>
      </c>
      <c r="H72" s="29">
        <v>14</v>
      </c>
      <c r="I72" s="68" t="s">
        <v>14</v>
      </c>
      <c r="J72" s="68" t="s">
        <v>14</v>
      </c>
      <c r="K72" s="85" t="s">
        <v>14</v>
      </c>
    </row>
    <row r="75" spans="1:11" x14ac:dyDescent="0.35">
      <c r="D75" s="2"/>
      <c r="E75" s="2"/>
      <c r="F75" s="2"/>
      <c r="G75" s="12"/>
    </row>
    <row r="76" spans="1:11" x14ac:dyDescent="0.35">
      <c r="D76" s="2"/>
      <c r="E76" s="2"/>
      <c r="F76" s="2"/>
    </row>
    <row r="77" spans="1:11" x14ac:dyDescent="0.35">
      <c r="D77" s="2"/>
      <c r="E77" s="2"/>
      <c r="F77" s="2"/>
      <c r="J77" s="46"/>
    </row>
    <row r="78" spans="1:11" x14ac:dyDescent="0.35">
      <c r="D78" s="2"/>
      <c r="E78" s="2"/>
      <c r="F78" s="2"/>
    </row>
    <row r="79" spans="1:11" x14ac:dyDescent="0.35">
      <c r="D79" s="2"/>
      <c r="E79" s="2"/>
      <c r="F79" s="2"/>
    </row>
    <row r="80" spans="1:11" x14ac:dyDescent="0.35">
      <c r="D80" s="2"/>
      <c r="E80" s="2"/>
      <c r="F80" s="2"/>
    </row>
    <row r="81" spans="4:6" x14ac:dyDescent="0.35">
      <c r="D81" s="2"/>
      <c r="E81" s="2"/>
      <c r="F81" s="2"/>
    </row>
    <row r="82" spans="4:6" x14ac:dyDescent="0.35">
      <c r="D82" s="2"/>
      <c r="E82" s="2"/>
      <c r="F82" s="2"/>
    </row>
    <row r="83" spans="4:6" x14ac:dyDescent="0.35">
      <c r="D83" s="2"/>
      <c r="E83" s="2"/>
      <c r="F83" s="2"/>
    </row>
    <row r="84" spans="4:6" x14ac:dyDescent="0.35">
      <c r="D84" s="2"/>
      <c r="E84" s="2"/>
      <c r="F84" s="2"/>
    </row>
    <row r="85" spans="4:6" x14ac:dyDescent="0.35">
      <c r="D85" s="2"/>
      <c r="E85" s="2"/>
      <c r="F85" s="2"/>
    </row>
    <row r="86" spans="4:6" x14ac:dyDescent="0.35">
      <c r="D86" s="2"/>
      <c r="E86" s="2"/>
      <c r="F86" s="2"/>
    </row>
    <row r="87" spans="4:6" x14ac:dyDescent="0.35">
      <c r="D87" s="2"/>
      <c r="E87" s="2"/>
      <c r="F87" s="2"/>
    </row>
    <row r="88" spans="4:6" x14ac:dyDescent="0.35">
      <c r="D88" s="2"/>
      <c r="E88" s="2"/>
      <c r="F88" s="2"/>
    </row>
    <row r="89" spans="4:6" x14ac:dyDescent="0.35">
      <c r="D89" s="2"/>
      <c r="E89" s="2"/>
      <c r="F89" s="2"/>
    </row>
    <row r="90" spans="4:6" x14ac:dyDescent="0.35">
      <c r="D90" s="2"/>
      <c r="E90" s="2"/>
      <c r="F90" s="2"/>
    </row>
    <row r="91" spans="4:6" x14ac:dyDescent="0.35">
      <c r="D91" s="2"/>
      <c r="E91" s="2"/>
      <c r="F91" s="2"/>
    </row>
    <row r="92" spans="4:6" x14ac:dyDescent="0.35">
      <c r="D92" s="2"/>
      <c r="E92" s="2"/>
      <c r="F92" s="2"/>
    </row>
    <row r="93" spans="4:6" x14ac:dyDescent="0.35">
      <c r="D93" s="2"/>
      <c r="E93" s="2"/>
      <c r="F93" s="2"/>
    </row>
    <row r="94" spans="4:6" x14ac:dyDescent="0.35">
      <c r="D94" s="2"/>
      <c r="E94" s="2"/>
      <c r="F94" s="2"/>
    </row>
    <row r="95" spans="4:6" x14ac:dyDescent="0.35">
      <c r="D95" s="2"/>
      <c r="E95" s="2"/>
      <c r="F95" s="2"/>
    </row>
    <row r="96" spans="4:6" x14ac:dyDescent="0.35">
      <c r="D96" s="2"/>
      <c r="E96" s="2"/>
      <c r="F96" s="2"/>
    </row>
    <row r="97" spans="4:6" x14ac:dyDescent="0.35">
      <c r="D97" s="2"/>
      <c r="E97" s="2"/>
      <c r="F97" s="2"/>
    </row>
    <row r="98" spans="4:6" x14ac:dyDescent="0.35">
      <c r="D98" s="2"/>
      <c r="E98" s="2"/>
      <c r="F98" s="2"/>
    </row>
    <row r="99" spans="4:6" x14ac:dyDescent="0.35">
      <c r="D99" s="2"/>
      <c r="E99" s="2"/>
      <c r="F99" s="2"/>
    </row>
    <row r="100" spans="4:6" x14ac:dyDescent="0.35">
      <c r="D100" s="2"/>
      <c r="E100" s="2"/>
      <c r="F100" s="2"/>
    </row>
    <row r="101" spans="4:6" x14ac:dyDescent="0.35">
      <c r="D101" s="2"/>
      <c r="E101" s="2"/>
      <c r="F101" s="2"/>
    </row>
    <row r="102" spans="4:6" x14ac:dyDescent="0.35">
      <c r="D102" s="2"/>
      <c r="E102" s="2"/>
      <c r="F102" s="2"/>
    </row>
    <row r="103" spans="4:6" x14ac:dyDescent="0.35">
      <c r="D103" s="2"/>
      <c r="E103" s="2"/>
      <c r="F103" s="2"/>
    </row>
    <row r="104" spans="4:6" x14ac:dyDescent="0.35">
      <c r="D104" s="2"/>
      <c r="E104" s="2"/>
      <c r="F104" s="2"/>
    </row>
    <row r="105" spans="4:6" x14ac:dyDescent="0.35">
      <c r="D105" s="2"/>
      <c r="E105" s="2"/>
      <c r="F105" s="2"/>
    </row>
    <row r="106" spans="4:6" x14ac:dyDescent="0.35">
      <c r="D106" s="2"/>
      <c r="E106" s="2"/>
      <c r="F106" s="2"/>
    </row>
    <row r="107" spans="4:6" x14ac:dyDescent="0.35">
      <c r="D107" s="2"/>
      <c r="E107" s="2"/>
      <c r="F107" s="2"/>
    </row>
    <row r="108" spans="4:6" x14ac:dyDescent="0.35">
      <c r="D108" s="2"/>
      <c r="E108" s="2"/>
      <c r="F108" s="2"/>
    </row>
    <row r="109" spans="4:6" x14ac:dyDescent="0.35">
      <c r="D109" s="2"/>
      <c r="E109" s="2"/>
      <c r="F109" s="2"/>
    </row>
    <row r="110" spans="4:6" x14ac:dyDescent="0.35">
      <c r="D110" s="2"/>
      <c r="E110" s="2"/>
      <c r="F110" s="2"/>
    </row>
    <row r="111" spans="4:6" x14ac:dyDescent="0.35">
      <c r="D111" s="2"/>
      <c r="E111" s="2"/>
      <c r="F111" s="2"/>
    </row>
    <row r="112" spans="4:6" x14ac:dyDescent="0.35">
      <c r="D112" s="2"/>
      <c r="E112" s="2"/>
      <c r="F112" s="2"/>
    </row>
    <row r="113" spans="4:6" x14ac:dyDescent="0.35">
      <c r="D113" s="2"/>
      <c r="E113" s="2"/>
      <c r="F113" s="2"/>
    </row>
    <row r="114" spans="4:6" x14ac:dyDescent="0.35">
      <c r="D114" s="2"/>
      <c r="E114" s="2"/>
      <c r="F114" s="2"/>
    </row>
    <row r="115" spans="4:6" x14ac:dyDescent="0.35">
      <c r="D115" s="2"/>
      <c r="E115" s="2"/>
      <c r="F115" s="2"/>
    </row>
    <row r="116" spans="4:6" x14ac:dyDescent="0.35">
      <c r="D116" s="2"/>
      <c r="E116" s="2"/>
      <c r="F116" s="2"/>
    </row>
    <row r="117" spans="4:6" x14ac:dyDescent="0.35">
      <c r="D117" s="2"/>
      <c r="E117" s="2"/>
      <c r="F117" s="2"/>
    </row>
    <row r="118" spans="4:6" x14ac:dyDescent="0.35">
      <c r="D118" s="2"/>
      <c r="E118" s="2"/>
      <c r="F118" s="2"/>
    </row>
    <row r="119" spans="4:6" x14ac:dyDescent="0.35">
      <c r="D119" s="2"/>
      <c r="E119" s="2"/>
      <c r="F119" s="2"/>
    </row>
    <row r="120" spans="4:6" x14ac:dyDescent="0.35">
      <c r="D120" s="2"/>
      <c r="E120" s="2"/>
      <c r="F120" s="2"/>
    </row>
    <row r="121" spans="4:6" x14ac:dyDescent="0.35">
      <c r="D121" s="2"/>
      <c r="E121" s="2"/>
      <c r="F121" s="2"/>
    </row>
    <row r="122" spans="4:6" x14ac:dyDescent="0.35">
      <c r="D122" s="2"/>
      <c r="E122" s="2"/>
      <c r="F122" s="2"/>
    </row>
    <row r="123" spans="4:6" x14ac:dyDescent="0.35">
      <c r="D123" s="2"/>
      <c r="E123" s="2"/>
      <c r="F123" s="2"/>
    </row>
    <row r="124" spans="4:6" x14ac:dyDescent="0.35">
      <c r="D124" s="2"/>
      <c r="E124" s="2"/>
      <c r="F124" s="2"/>
    </row>
    <row r="125" spans="4:6" x14ac:dyDescent="0.35">
      <c r="D125" s="2"/>
      <c r="E125" s="2"/>
      <c r="F125" s="2"/>
    </row>
    <row r="126" spans="4:6" x14ac:dyDescent="0.35">
      <c r="D126" s="2"/>
      <c r="E126" s="2"/>
      <c r="F126" s="2"/>
    </row>
    <row r="127" spans="4:6" x14ac:dyDescent="0.35">
      <c r="D127" s="2"/>
      <c r="E127" s="2"/>
      <c r="F127" s="2"/>
    </row>
    <row r="128" spans="4:6" x14ac:dyDescent="0.35">
      <c r="D128" s="2"/>
      <c r="E128" s="2"/>
      <c r="F128" s="2"/>
    </row>
    <row r="129" spans="4:6" x14ac:dyDescent="0.35">
      <c r="D129" s="2"/>
      <c r="E129" s="2"/>
      <c r="F129" s="2"/>
    </row>
    <row r="130" spans="4:6" x14ac:dyDescent="0.35">
      <c r="D130" s="2"/>
      <c r="E130" s="2"/>
      <c r="F130" s="2"/>
    </row>
    <row r="131" spans="4:6" x14ac:dyDescent="0.35">
      <c r="D131" s="2"/>
      <c r="E131" s="2"/>
      <c r="F131" s="2"/>
    </row>
    <row r="132" spans="4:6" x14ac:dyDescent="0.35">
      <c r="D132" s="2"/>
      <c r="E132" s="2"/>
      <c r="F132" s="2"/>
    </row>
    <row r="133" spans="4:6" x14ac:dyDescent="0.35">
      <c r="D133" s="2"/>
      <c r="E133" s="2"/>
      <c r="F133" s="2"/>
    </row>
    <row r="134" spans="4:6" x14ac:dyDescent="0.35">
      <c r="D134" s="2"/>
      <c r="E134" s="2"/>
      <c r="F134" s="2"/>
    </row>
    <row r="135" spans="4:6" x14ac:dyDescent="0.35">
      <c r="D135" s="2"/>
      <c r="E135" s="2"/>
      <c r="F135" s="2"/>
    </row>
    <row r="136" spans="4:6" x14ac:dyDescent="0.35">
      <c r="D136" s="2"/>
      <c r="E136" s="2"/>
      <c r="F136" s="2"/>
    </row>
    <row r="137" spans="4:6" x14ac:dyDescent="0.35">
      <c r="D137" s="2"/>
      <c r="E137" s="2"/>
      <c r="F137" s="2"/>
    </row>
    <row r="138" spans="4:6" x14ac:dyDescent="0.35">
      <c r="D138" s="2"/>
      <c r="E138" s="2"/>
      <c r="F138" s="2"/>
    </row>
    <row r="139" spans="4:6" x14ac:dyDescent="0.35">
      <c r="D139" s="2"/>
      <c r="E139" s="2"/>
      <c r="F139" s="2"/>
    </row>
    <row r="140" spans="4:6" x14ac:dyDescent="0.35">
      <c r="D140" s="2"/>
      <c r="E140" s="2"/>
      <c r="F140" s="2"/>
    </row>
    <row r="141" spans="4:6" x14ac:dyDescent="0.35">
      <c r="D141" s="2"/>
      <c r="E141" s="2"/>
      <c r="F141" s="2"/>
    </row>
    <row r="142" spans="4:6" x14ac:dyDescent="0.35">
      <c r="D142" s="2"/>
      <c r="E142" s="2"/>
      <c r="F142" s="2"/>
    </row>
    <row r="143" spans="4:6" x14ac:dyDescent="0.35">
      <c r="D143" s="2"/>
      <c r="E143" s="2"/>
      <c r="F143" s="2"/>
    </row>
    <row r="144" spans="4:6" x14ac:dyDescent="0.35">
      <c r="D144" s="2"/>
      <c r="E144" s="2"/>
      <c r="F144" s="2"/>
    </row>
    <row r="145" spans="4:6" x14ac:dyDescent="0.35">
      <c r="D145" s="2"/>
      <c r="E145" s="2"/>
      <c r="F145" s="2"/>
    </row>
    <row r="146" spans="4:6" x14ac:dyDescent="0.35">
      <c r="D146" s="2"/>
      <c r="E146" s="2"/>
      <c r="F146" s="2"/>
    </row>
    <row r="147" spans="4:6" x14ac:dyDescent="0.35">
      <c r="D147" s="2"/>
      <c r="E147" s="2"/>
      <c r="F147" s="2"/>
    </row>
    <row r="148" spans="4:6" x14ac:dyDescent="0.35">
      <c r="D148" s="2"/>
      <c r="E148" s="2"/>
      <c r="F148" s="2"/>
    </row>
    <row r="149" spans="4:6" x14ac:dyDescent="0.35">
      <c r="D149" s="2"/>
      <c r="E149" s="2"/>
      <c r="F149" s="2"/>
    </row>
    <row r="150" spans="4:6" x14ac:dyDescent="0.35">
      <c r="D150" s="2"/>
      <c r="E150" s="2"/>
      <c r="F150" s="2"/>
    </row>
    <row r="151" spans="4:6" x14ac:dyDescent="0.35">
      <c r="D151" s="2"/>
      <c r="E151" s="2"/>
      <c r="F151" s="2"/>
    </row>
    <row r="152" spans="4:6" x14ac:dyDescent="0.35">
      <c r="D152" s="2"/>
      <c r="E152" s="2"/>
      <c r="F152" s="2"/>
    </row>
    <row r="153" spans="4:6" x14ac:dyDescent="0.35">
      <c r="D153" s="2"/>
      <c r="E153" s="2"/>
      <c r="F153" s="2"/>
    </row>
    <row r="154" spans="4:6" x14ac:dyDescent="0.35">
      <c r="D154" s="2"/>
      <c r="E154" s="2"/>
      <c r="F154" s="2"/>
    </row>
    <row r="155" spans="4:6" x14ac:dyDescent="0.35">
      <c r="D155" s="2"/>
      <c r="E155" s="2"/>
      <c r="F155" s="2"/>
    </row>
    <row r="156" spans="4:6" x14ac:dyDescent="0.35">
      <c r="D156" s="2"/>
      <c r="E156" s="2"/>
      <c r="F156" s="2"/>
    </row>
    <row r="157" spans="4:6" x14ac:dyDescent="0.35">
      <c r="D157" s="2"/>
      <c r="E157" s="2"/>
      <c r="F157" s="2"/>
    </row>
    <row r="158" spans="4:6" x14ac:dyDescent="0.35">
      <c r="D158" s="2"/>
      <c r="E158" s="2"/>
      <c r="F158" s="2"/>
    </row>
    <row r="159" spans="4:6" x14ac:dyDescent="0.35">
      <c r="D159" s="2"/>
      <c r="E159" s="2"/>
      <c r="F159" s="2"/>
    </row>
    <row r="160" spans="4:6" x14ac:dyDescent="0.35">
      <c r="D160" s="2"/>
      <c r="E160" s="2"/>
      <c r="F160" s="2"/>
    </row>
    <row r="161" spans="4:6" x14ac:dyDescent="0.35">
      <c r="D161" s="2"/>
      <c r="E161" s="2"/>
      <c r="F161" s="2"/>
    </row>
    <row r="162" spans="4:6" x14ac:dyDescent="0.35">
      <c r="D162" s="2"/>
      <c r="E162" s="2"/>
      <c r="F162" s="2"/>
    </row>
    <row r="163" spans="4:6" x14ac:dyDescent="0.35">
      <c r="D163" s="2"/>
      <c r="E163" s="2"/>
      <c r="F163" s="2"/>
    </row>
    <row r="164" spans="4:6" x14ac:dyDescent="0.35">
      <c r="D164" s="2"/>
      <c r="E164" s="2"/>
      <c r="F164" s="2"/>
    </row>
    <row r="165" spans="4:6" x14ac:dyDescent="0.35">
      <c r="D165" s="2"/>
      <c r="E165" s="2"/>
      <c r="F165" s="2"/>
    </row>
    <row r="166" spans="4:6" x14ac:dyDescent="0.35">
      <c r="D166" s="2"/>
      <c r="E166" s="2"/>
      <c r="F166" s="2"/>
    </row>
    <row r="167" spans="4:6" x14ac:dyDescent="0.35">
      <c r="D167" s="2"/>
      <c r="E167" s="2"/>
      <c r="F167" s="2"/>
    </row>
    <row r="168" spans="4:6" x14ac:dyDescent="0.35">
      <c r="D168" s="2"/>
      <c r="E168" s="2"/>
      <c r="F168" s="2"/>
    </row>
    <row r="169" spans="4:6" x14ac:dyDescent="0.35">
      <c r="D169" s="2"/>
      <c r="E169" s="2"/>
      <c r="F169" s="2"/>
    </row>
    <row r="170" spans="4:6" x14ac:dyDescent="0.35">
      <c r="D170" s="2"/>
      <c r="E170" s="2"/>
      <c r="F170" s="2"/>
    </row>
    <row r="171" spans="4:6" x14ac:dyDescent="0.35">
      <c r="D171" s="2"/>
      <c r="E171" s="2"/>
      <c r="F171" s="2"/>
    </row>
    <row r="172" spans="4:6" x14ac:dyDescent="0.35">
      <c r="D172" s="2"/>
      <c r="E172" s="2"/>
      <c r="F172" s="2"/>
    </row>
    <row r="173" spans="4:6" x14ac:dyDescent="0.35">
      <c r="D173" s="2"/>
      <c r="E173" s="2"/>
      <c r="F173" s="2"/>
    </row>
    <row r="174" spans="4:6" x14ac:dyDescent="0.35">
      <c r="D174" s="2"/>
      <c r="E174" s="2"/>
      <c r="F174" s="2"/>
    </row>
    <row r="175" spans="4:6" x14ac:dyDescent="0.35">
      <c r="D175" s="2"/>
      <c r="E175" s="2"/>
      <c r="F175" s="2"/>
    </row>
    <row r="176" spans="4:6" x14ac:dyDescent="0.35">
      <c r="D176" s="2"/>
      <c r="E176" s="2"/>
      <c r="F176" s="2"/>
    </row>
    <row r="177" spans="4:6" x14ac:dyDescent="0.35">
      <c r="D177" s="2"/>
      <c r="E177" s="2"/>
      <c r="F177" s="2"/>
    </row>
    <row r="178" spans="4:6" x14ac:dyDescent="0.35">
      <c r="D178" s="2"/>
      <c r="E178" s="2"/>
      <c r="F178" s="2"/>
    </row>
    <row r="179" spans="4:6" x14ac:dyDescent="0.35">
      <c r="D179" s="2"/>
      <c r="E179" s="2"/>
      <c r="F179" s="2"/>
    </row>
    <row r="180" spans="4:6" x14ac:dyDescent="0.35">
      <c r="D180" s="2"/>
      <c r="E180" s="2"/>
      <c r="F180" s="2"/>
    </row>
    <row r="181" spans="4:6" x14ac:dyDescent="0.35">
      <c r="D181" s="2"/>
      <c r="E181" s="2"/>
      <c r="F181" s="2"/>
    </row>
    <row r="182" spans="4:6" x14ac:dyDescent="0.35">
      <c r="D182" s="2"/>
      <c r="E182" s="2"/>
      <c r="F182" s="2"/>
    </row>
    <row r="183" spans="4:6" x14ac:dyDescent="0.35">
      <c r="D183" s="2"/>
      <c r="E183" s="2"/>
      <c r="F183" s="2"/>
    </row>
    <row r="184" spans="4:6" x14ac:dyDescent="0.35">
      <c r="D184" s="2"/>
      <c r="E184" s="2"/>
      <c r="F184" s="2"/>
    </row>
    <row r="185" spans="4:6" x14ac:dyDescent="0.35">
      <c r="D185" s="2"/>
      <c r="E185" s="2"/>
      <c r="F185" s="2"/>
    </row>
    <row r="186" spans="4:6" x14ac:dyDescent="0.35">
      <c r="D186" s="2"/>
      <c r="E186" s="2"/>
      <c r="F186" s="2"/>
    </row>
    <row r="187" spans="4:6" x14ac:dyDescent="0.35">
      <c r="D187" s="2"/>
      <c r="E187" s="2"/>
      <c r="F187" s="2"/>
    </row>
    <row r="188" spans="4:6" x14ac:dyDescent="0.35">
      <c r="D188" s="2"/>
      <c r="E188" s="2"/>
      <c r="F188" s="2"/>
    </row>
    <row r="189" spans="4:6" x14ac:dyDescent="0.35">
      <c r="D189" s="2"/>
      <c r="E189" s="2"/>
      <c r="F189" s="2"/>
    </row>
    <row r="190" spans="4:6" x14ac:dyDescent="0.35">
      <c r="D190" s="2"/>
      <c r="E190" s="2"/>
      <c r="F190" s="2"/>
    </row>
    <row r="191" spans="4:6" x14ac:dyDescent="0.35">
      <c r="D191" s="2"/>
      <c r="E191" s="2"/>
      <c r="F191" s="2"/>
    </row>
    <row r="192" spans="4:6" x14ac:dyDescent="0.35">
      <c r="D192" s="2"/>
      <c r="E192" s="2"/>
      <c r="F192" s="2"/>
    </row>
    <row r="193" spans="4:6" x14ac:dyDescent="0.35">
      <c r="D193" s="2"/>
      <c r="E193" s="2"/>
      <c r="F193" s="2"/>
    </row>
    <row r="194" spans="4:6" x14ac:dyDescent="0.35">
      <c r="D194" s="2"/>
      <c r="E194" s="2"/>
      <c r="F194" s="2"/>
    </row>
    <row r="195" spans="4:6" x14ac:dyDescent="0.35">
      <c r="D195" s="2"/>
      <c r="E195" s="2"/>
      <c r="F195" s="2"/>
    </row>
    <row r="196" spans="4:6" x14ac:dyDescent="0.35">
      <c r="D196" s="2"/>
      <c r="E196" s="2"/>
      <c r="F196" s="2"/>
    </row>
    <row r="197" spans="4:6" x14ac:dyDescent="0.35">
      <c r="D197" s="2"/>
      <c r="E197" s="2"/>
      <c r="F197" s="2"/>
    </row>
    <row r="198" spans="4:6" x14ac:dyDescent="0.35">
      <c r="D198" s="2"/>
      <c r="E198" s="2"/>
      <c r="F198" s="2"/>
    </row>
    <row r="199" spans="4:6" x14ac:dyDescent="0.35">
      <c r="D199" s="2"/>
      <c r="E199" s="2"/>
      <c r="F199" s="2"/>
    </row>
    <row r="200" spans="4:6" x14ac:dyDescent="0.35">
      <c r="D200" s="2"/>
      <c r="E200" s="2"/>
      <c r="F200" s="2"/>
    </row>
    <row r="201" spans="4:6" x14ac:dyDescent="0.35">
      <c r="D201" s="2"/>
      <c r="E201" s="2"/>
      <c r="F201" s="2"/>
    </row>
    <row r="202" spans="4:6" x14ac:dyDescent="0.35">
      <c r="D202" s="2"/>
      <c r="E202" s="2"/>
      <c r="F202" s="2"/>
    </row>
    <row r="203" spans="4:6" x14ac:dyDescent="0.35">
      <c r="D203" s="2"/>
      <c r="E203" s="2"/>
      <c r="F203" s="2"/>
    </row>
    <row r="204" spans="4:6" x14ac:dyDescent="0.35">
      <c r="D204" s="2"/>
      <c r="E204" s="2"/>
      <c r="F204" s="2"/>
    </row>
    <row r="205" spans="4:6" x14ac:dyDescent="0.35">
      <c r="D205" s="2"/>
      <c r="E205" s="2"/>
      <c r="F205" s="2"/>
    </row>
    <row r="206" spans="4:6" x14ac:dyDescent="0.35">
      <c r="D206" s="2"/>
      <c r="E206" s="2"/>
      <c r="F206" s="2"/>
    </row>
    <row r="207" spans="4:6" x14ac:dyDescent="0.35">
      <c r="D207" s="2"/>
      <c r="E207" s="2"/>
      <c r="F207" s="2"/>
    </row>
    <row r="208" spans="4:6" x14ac:dyDescent="0.35">
      <c r="D208" s="2"/>
      <c r="E208" s="2"/>
      <c r="F208" s="2"/>
    </row>
    <row r="209" spans="4:6" x14ac:dyDescent="0.35">
      <c r="D209" s="2"/>
      <c r="E209" s="2"/>
      <c r="F209" s="2"/>
    </row>
    <row r="210" spans="4:6" x14ac:dyDescent="0.35">
      <c r="D210" s="2"/>
      <c r="E210" s="2"/>
      <c r="F210" s="2"/>
    </row>
    <row r="211" spans="4:6" x14ac:dyDescent="0.35">
      <c r="D211" s="2"/>
      <c r="E211" s="2"/>
      <c r="F211" s="2"/>
    </row>
    <row r="212" spans="4:6" x14ac:dyDescent="0.35">
      <c r="D212" s="2"/>
      <c r="E212" s="2"/>
      <c r="F212" s="2"/>
    </row>
    <row r="213" spans="4:6" x14ac:dyDescent="0.35">
      <c r="D213" s="2"/>
      <c r="E213" s="2"/>
      <c r="F213" s="2"/>
    </row>
    <row r="214" spans="4:6" x14ac:dyDescent="0.35">
      <c r="D214" s="2"/>
      <c r="E214" s="2"/>
      <c r="F214" s="2"/>
    </row>
    <row r="215" spans="4:6" x14ac:dyDescent="0.35">
      <c r="D215" s="2"/>
      <c r="E215" s="2"/>
      <c r="F215" s="2"/>
    </row>
    <row r="216" spans="4:6" x14ac:dyDescent="0.35">
      <c r="D216" s="2"/>
      <c r="E216" s="2"/>
      <c r="F216" s="2"/>
    </row>
    <row r="217" spans="4:6" x14ac:dyDescent="0.35">
      <c r="D217" s="2"/>
      <c r="E217" s="2"/>
      <c r="F217" s="2"/>
    </row>
    <row r="218" spans="4:6" x14ac:dyDescent="0.35">
      <c r="D218" s="2"/>
      <c r="E218" s="2"/>
      <c r="F218" s="2"/>
    </row>
    <row r="219" spans="4:6" x14ac:dyDescent="0.35">
      <c r="D219" s="2"/>
      <c r="E219" s="2"/>
      <c r="F219" s="2"/>
    </row>
    <row r="220" spans="4:6" x14ac:dyDescent="0.35">
      <c r="D220" s="2"/>
      <c r="E220" s="2"/>
      <c r="F220" s="2"/>
    </row>
    <row r="221" spans="4:6" x14ac:dyDescent="0.35">
      <c r="D221" s="2"/>
      <c r="E221" s="2"/>
      <c r="F221" s="2"/>
    </row>
    <row r="222" spans="4:6" x14ac:dyDescent="0.35">
      <c r="D222" s="2"/>
      <c r="E222" s="2"/>
      <c r="F222" s="2"/>
    </row>
    <row r="223" spans="4:6" x14ac:dyDescent="0.35">
      <c r="D223" s="2"/>
      <c r="E223" s="2"/>
      <c r="F223" s="2"/>
    </row>
    <row r="224" spans="4:6" x14ac:dyDescent="0.35">
      <c r="D224" s="2"/>
      <c r="E224" s="2"/>
      <c r="F224" s="2"/>
    </row>
    <row r="225" spans="4:6" x14ac:dyDescent="0.35">
      <c r="D225" s="2"/>
      <c r="E225" s="2"/>
      <c r="F225" s="2"/>
    </row>
    <row r="226" spans="4:6" x14ac:dyDescent="0.35">
      <c r="D226" s="2"/>
      <c r="E226" s="2"/>
      <c r="F226" s="2"/>
    </row>
    <row r="227" spans="4:6" x14ac:dyDescent="0.35">
      <c r="D227" s="2"/>
      <c r="E227" s="2"/>
      <c r="F227" s="2"/>
    </row>
    <row r="228" spans="4:6" x14ac:dyDescent="0.35">
      <c r="D228" s="2"/>
      <c r="E228" s="2"/>
      <c r="F228" s="2"/>
    </row>
    <row r="229" spans="4:6" x14ac:dyDescent="0.35">
      <c r="D229" s="2"/>
      <c r="E229" s="2"/>
      <c r="F229" s="2"/>
    </row>
    <row r="230" spans="4:6" x14ac:dyDescent="0.35">
      <c r="D230" s="2"/>
      <c r="E230" s="2"/>
      <c r="F230" s="2"/>
    </row>
    <row r="231" spans="4:6" x14ac:dyDescent="0.35">
      <c r="D231" s="2"/>
      <c r="E231" s="2"/>
      <c r="F231" s="2"/>
    </row>
    <row r="232" spans="4:6" x14ac:dyDescent="0.35">
      <c r="D232" s="2"/>
      <c r="E232" s="2"/>
      <c r="F232" s="2"/>
    </row>
    <row r="233" spans="4:6" x14ac:dyDescent="0.35">
      <c r="D233" s="2"/>
      <c r="E233" s="2"/>
      <c r="F233" s="2"/>
    </row>
    <row r="234" spans="4:6" x14ac:dyDescent="0.35">
      <c r="D234" s="2"/>
      <c r="E234" s="2"/>
      <c r="F234" s="2"/>
    </row>
    <row r="235" spans="4:6" x14ac:dyDescent="0.35">
      <c r="D235" s="2"/>
      <c r="E235" s="2"/>
      <c r="F235" s="2"/>
    </row>
    <row r="236" spans="4:6" x14ac:dyDescent="0.35">
      <c r="D236" s="2"/>
      <c r="E236" s="2"/>
      <c r="F236" s="2"/>
    </row>
    <row r="237" spans="4:6" x14ac:dyDescent="0.35">
      <c r="D237" s="2"/>
      <c r="E237" s="2"/>
      <c r="F237" s="2"/>
    </row>
    <row r="238" spans="4:6" x14ac:dyDescent="0.35">
      <c r="D238" s="2"/>
      <c r="E238" s="2"/>
      <c r="F238" s="2"/>
    </row>
    <row r="239" spans="4:6" x14ac:dyDescent="0.35">
      <c r="D239" s="2"/>
      <c r="E239" s="2"/>
      <c r="F239" s="2"/>
    </row>
    <row r="240" spans="4:6" x14ac:dyDescent="0.35">
      <c r="D240" s="2"/>
      <c r="E240" s="2"/>
      <c r="F240" s="2"/>
    </row>
    <row r="241" spans="4:6" x14ac:dyDescent="0.35">
      <c r="D241" s="2"/>
      <c r="E241" s="2"/>
      <c r="F241" s="2"/>
    </row>
    <row r="242" spans="4:6" x14ac:dyDescent="0.35">
      <c r="D242" s="2"/>
      <c r="E242" s="2"/>
      <c r="F242" s="2"/>
    </row>
    <row r="243" spans="4:6" x14ac:dyDescent="0.35">
      <c r="D243" s="2"/>
      <c r="E243" s="2"/>
      <c r="F243" s="2"/>
    </row>
    <row r="244" spans="4:6" x14ac:dyDescent="0.35">
      <c r="D244" s="2"/>
      <c r="E244" s="2"/>
      <c r="F244" s="2"/>
    </row>
    <row r="245" spans="4:6" x14ac:dyDescent="0.35">
      <c r="D245" s="2"/>
      <c r="E245" s="2"/>
      <c r="F245" s="2"/>
    </row>
    <row r="246" spans="4:6" x14ac:dyDescent="0.35">
      <c r="D246" s="2"/>
      <c r="E246" s="2"/>
      <c r="F246" s="2"/>
    </row>
    <row r="247" spans="4:6" x14ac:dyDescent="0.35">
      <c r="D247" s="2"/>
      <c r="E247" s="2"/>
      <c r="F247" s="2"/>
    </row>
    <row r="248" spans="4:6" x14ac:dyDescent="0.35">
      <c r="D248" s="2"/>
      <c r="E248" s="2"/>
      <c r="F248" s="2"/>
    </row>
    <row r="249" spans="4:6" x14ac:dyDescent="0.35">
      <c r="D249" s="2"/>
      <c r="E249" s="2"/>
      <c r="F249" s="2"/>
    </row>
    <row r="250" spans="4:6" x14ac:dyDescent="0.35">
      <c r="D250" s="2"/>
      <c r="E250" s="2"/>
      <c r="F250" s="2"/>
    </row>
    <row r="251" spans="4:6" x14ac:dyDescent="0.35">
      <c r="D251" s="2"/>
      <c r="E251" s="2"/>
      <c r="F251" s="2"/>
    </row>
    <row r="252" spans="4:6" x14ac:dyDescent="0.35">
      <c r="D252" s="2"/>
      <c r="E252" s="2"/>
      <c r="F252" s="2"/>
    </row>
    <row r="253" spans="4:6" x14ac:dyDescent="0.35">
      <c r="D253" s="2"/>
      <c r="E253" s="2"/>
      <c r="F253" s="2"/>
    </row>
    <row r="254" spans="4:6" x14ac:dyDescent="0.35">
      <c r="D254" s="2"/>
      <c r="E254" s="2"/>
      <c r="F254" s="2"/>
    </row>
    <row r="255" spans="4:6" x14ac:dyDescent="0.35">
      <c r="D255" s="2"/>
      <c r="E255" s="2"/>
      <c r="F255" s="2"/>
    </row>
    <row r="256" spans="4:6" x14ac:dyDescent="0.35">
      <c r="D256" s="2"/>
      <c r="E256" s="2"/>
      <c r="F256" s="2"/>
    </row>
    <row r="257" spans="4:6" x14ac:dyDescent="0.35">
      <c r="D257" s="2"/>
      <c r="E257" s="2"/>
      <c r="F257" s="2"/>
    </row>
    <row r="258" spans="4:6" x14ac:dyDescent="0.35">
      <c r="D258" s="2"/>
      <c r="E258" s="2"/>
      <c r="F258" s="2"/>
    </row>
  </sheetData>
  <mergeCells count="5">
    <mergeCell ref="A16:A21"/>
    <mergeCell ref="A22:A26"/>
    <mergeCell ref="A45:A49"/>
    <mergeCell ref="A51:A54"/>
    <mergeCell ref="A56:A60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D59894-0855-42D7-AF10-B0075276442B}">
  <dimension ref="A7:BD258"/>
  <sheetViews>
    <sheetView topLeftCell="A28" zoomScale="60" zoomScaleNormal="60" workbookViewId="0">
      <selection activeCell="E16" sqref="E16:H72"/>
    </sheetView>
  </sheetViews>
  <sheetFormatPr defaultRowHeight="14.5" x14ac:dyDescent="0.35"/>
  <cols>
    <col min="1" max="1" width="10.453125" style="2" customWidth="1"/>
    <col min="2" max="2" width="75.7265625" style="2" customWidth="1"/>
    <col min="3" max="3" width="97.453125" style="2" customWidth="1"/>
    <col min="4" max="4" width="29.7265625" style="3" bestFit="1" customWidth="1"/>
    <col min="5" max="6" width="29.7265625" style="3" customWidth="1"/>
    <col min="7" max="7" width="16.1796875" style="2" bestFit="1" customWidth="1"/>
    <col min="8" max="8" width="13.1796875" style="2" customWidth="1"/>
    <col min="9" max="9" width="23.7265625" style="58" customWidth="1"/>
    <col min="10" max="10" width="16.54296875" style="2" customWidth="1"/>
    <col min="11" max="11" width="29.81640625" style="2" customWidth="1"/>
    <col min="12" max="12" width="8.7265625" style="2" bestFit="1" customWidth="1"/>
    <col min="13" max="53" width="9.1796875" style="2"/>
  </cols>
  <sheetData>
    <row r="7" spans="1:11" ht="17.5" x14ac:dyDescent="0.35">
      <c r="A7" s="100" t="s">
        <v>0</v>
      </c>
    </row>
    <row r="8" spans="1:11" ht="17.5" x14ac:dyDescent="0.35">
      <c r="A8" s="100" t="s">
        <v>1</v>
      </c>
    </row>
    <row r="10" spans="1:11" x14ac:dyDescent="0.35">
      <c r="A10" s="4" t="s">
        <v>2</v>
      </c>
    </row>
    <row r="11" spans="1:11" x14ac:dyDescent="0.35">
      <c r="A11" s="4"/>
      <c r="B11" s="4"/>
      <c r="C11" s="4"/>
      <c r="D11" s="4"/>
      <c r="E11" s="4"/>
      <c r="F11" s="4"/>
      <c r="G11" s="4"/>
      <c r="H11" s="4"/>
      <c r="I11" s="57"/>
      <c r="J11" s="4"/>
      <c r="K11" s="4"/>
    </row>
    <row r="13" spans="1:11" ht="17.5" x14ac:dyDescent="0.35">
      <c r="A13" s="101" t="s">
        <v>166</v>
      </c>
    </row>
    <row r="14" spans="1:11" ht="15" x14ac:dyDescent="0.35">
      <c r="A14" s="102"/>
      <c r="B14" s="103"/>
      <c r="C14" s="103" t="s">
        <v>3</v>
      </c>
      <c r="D14" s="104" t="s">
        <v>4</v>
      </c>
      <c r="E14" s="72" t="s">
        <v>185</v>
      </c>
      <c r="F14" s="72" t="s">
        <v>186</v>
      </c>
      <c r="G14" s="104" t="s">
        <v>5</v>
      </c>
      <c r="H14" s="104" t="s">
        <v>6</v>
      </c>
      <c r="I14" s="105" t="s">
        <v>7</v>
      </c>
      <c r="J14" s="104" t="s">
        <v>8</v>
      </c>
      <c r="K14" s="106" t="s">
        <v>9</v>
      </c>
    </row>
    <row r="15" spans="1:11" ht="15.5" x14ac:dyDescent="0.35">
      <c r="A15" s="107" t="s">
        <v>167</v>
      </c>
      <c r="B15" s="108"/>
      <c r="C15" s="108"/>
      <c r="D15" s="109"/>
      <c r="E15" s="109"/>
      <c r="F15" s="109"/>
      <c r="K15" s="19"/>
    </row>
    <row r="16" spans="1:11" ht="23.5" x14ac:dyDescent="0.35">
      <c r="A16" s="236"/>
      <c r="B16" s="110" t="s">
        <v>10</v>
      </c>
      <c r="C16" s="111" t="s">
        <v>11</v>
      </c>
      <c r="D16" s="112" t="s">
        <v>12</v>
      </c>
      <c r="E16" s="242">
        <f>89010+493</f>
        <v>89503</v>
      </c>
      <c r="F16" s="242">
        <v>88771</v>
      </c>
      <c r="G16" s="32">
        <v>88373</v>
      </c>
      <c r="H16" s="32">
        <v>83519</v>
      </c>
      <c r="I16" s="60" t="s">
        <v>13</v>
      </c>
      <c r="J16" s="30" t="s">
        <v>14</v>
      </c>
      <c r="K16" s="76" t="s">
        <v>14</v>
      </c>
    </row>
    <row r="17" spans="1:56" ht="23.5" x14ac:dyDescent="0.35">
      <c r="A17" s="237"/>
      <c r="B17" s="113" t="s">
        <v>10</v>
      </c>
      <c r="C17" s="114" t="s">
        <v>15</v>
      </c>
      <c r="D17" s="115" t="s">
        <v>16</v>
      </c>
      <c r="E17" s="243">
        <v>0.23</v>
      </c>
      <c r="F17" s="243">
        <v>0.3</v>
      </c>
      <c r="G17" s="25">
        <v>0.27</v>
      </c>
      <c r="H17" s="25">
        <v>0.34</v>
      </c>
      <c r="I17" s="30" t="s">
        <v>14</v>
      </c>
      <c r="J17" s="30" t="s">
        <v>14</v>
      </c>
      <c r="K17" s="76" t="s">
        <v>14</v>
      </c>
    </row>
    <row r="18" spans="1:56" ht="23.5" x14ac:dyDescent="0.35">
      <c r="A18" s="237"/>
      <c r="B18" s="117" t="s">
        <v>10</v>
      </c>
      <c r="C18" s="118" t="s">
        <v>17</v>
      </c>
      <c r="D18" s="109" t="s">
        <v>12</v>
      </c>
      <c r="E18" s="244">
        <f>54311</f>
        <v>54311</v>
      </c>
      <c r="F18" s="244">
        <v>53247</v>
      </c>
      <c r="G18" s="119">
        <v>52993</v>
      </c>
      <c r="H18" s="119">
        <v>50884</v>
      </c>
      <c r="I18" s="30" t="s">
        <v>14</v>
      </c>
      <c r="J18" s="30" t="s">
        <v>14</v>
      </c>
      <c r="K18" s="76" t="s">
        <v>14</v>
      </c>
    </row>
    <row r="19" spans="1:56" ht="23.5" x14ac:dyDescent="0.35">
      <c r="A19" s="237"/>
      <c r="B19" s="113" t="s">
        <v>10</v>
      </c>
      <c r="C19" s="114" t="s">
        <v>18</v>
      </c>
      <c r="D19" s="115" t="s">
        <v>16</v>
      </c>
      <c r="E19" s="243">
        <v>0.77</v>
      </c>
      <c r="F19" s="243">
        <v>0.7</v>
      </c>
      <c r="G19" s="25">
        <v>0.73</v>
      </c>
      <c r="H19" s="25">
        <v>0.66</v>
      </c>
      <c r="I19" s="59" t="s">
        <v>19</v>
      </c>
      <c r="J19" s="120" t="s">
        <v>14</v>
      </c>
      <c r="K19" s="77" t="s">
        <v>14</v>
      </c>
    </row>
    <row r="20" spans="1:56" ht="23.5" x14ac:dyDescent="0.35">
      <c r="A20" s="237"/>
      <c r="B20" s="117" t="s">
        <v>10</v>
      </c>
      <c r="C20" s="118" t="s">
        <v>20</v>
      </c>
      <c r="D20" s="109" t="s">
        <v>21</v>
      </c>
      <c r="E20" s="244">
        <f>40199.12/E16</f>
        <v>0.44913712389528848</v>
      </c>
      <c r="F20" s="244">
        <f>42398/F16</f>
        <v>0.47761093149789907</v>
      </c>
      <c r="G20" s="119">
        <v>44</v>
      </c>
      <c r="H20" s="119">
        <v>40</v>
      </c>
      <c r="I20" s="30" t="s">
        <v>14</v>
      </c>
      <c r="J20" s="30" t="s">
        <v>14</v>
      </c>
      <c r="K20" s="76" t="s">
        <v>14</v>
      </c>
    </row>
    <row r="21" spans="1:56" ht="23.5" x14ac:dyDescent="0.35">
      <c r="A21" s="238"/>
      <c r="B21" s="121" t="s">
        <v>10</v>
      </c>
      <c r="C21" s="122" t="s">
        <v>22</v>
      </c>
      <c r="D21" s="123" t="s">
        <v>23</v>
      </c>
      <c r="E21" s="245">
        <f>E16/837</f>
        <v>106.93309438470729</v>
      </c>
      <c r="F21" s="245">
        <f>F16/762</f>
        <v>116.49737532808399</v>
      </c>
      <c r="G21" s="35">
        <v>114</v>
      </c>
      <c r="H21" s="35">
        <v>113.4</v>
      </c>
      <c r="I21" s="30" t="s">
        <v>14</v>
      </c>
      <c r="J21" s="30" t="s">
        <v>14</v>
      </c>
      <c r="K21" s="76" t="s">
        <v>14</v>
      </c>
    </row>
    <row r="22" spans="1:56" ht="23.5" x14ac:dyDescent="0.35">
      <c r="A22" s="239"/>
      <c r="B22" s="114" t="s">
        <v>24</v>
      </c>
      <c r="C22" s="114" t="s">
        <v>25</v>
      </c>
      <c r="D22" s="115" t="s">
        <v>12</v>
      </c>
      <c r="E22" s="243">
        <v>19759</v>
      </c>
      <c r="F22" s="243">
        <v>21116</v>
      </c>
      <c r="G22" s="25">
        <v>20924</v>
      </c>
      <c r="H22" s="25">
        <v>20545</v>
      </c>
      <c r="I22" s="30" t="s">
        <v>14</v>
      </c>
      <c r="J22" s="30" t="s">
        <v>14</v>
      </c>
      <c r="K22" s="76" t="s">
        <v>14</v>
      </c>
    </row>
    <row r="23" spans="1:56" ht="23.5" x14ac:dyDescent="0.35">
      <c r="A23" s="239"/>
      <c r="B23" s="118" t="s">
        <v>24</v>
      </c>
      <c r="C23" s="118" t="s">
        <v>26</v>
      </c>
      <c r="D23" s="109" t="s">
        <v>12</v>
      </c>
      <c r="E23" s="244">
        <v>2373</v>
      </c>
      <c r="F23" s="244">
        <v>2555</v>
      </c>
      <c r="G23" s="119">
        <v>2555</v>
      </c>
      <c r="H23" s="119">
        <v>2486</v>
      </c>
      <c r="I23" s="120" t="s">
        <v>14</v>
      </c>
      <c r="J23" s="120" t="s">
        <v>14</v>
      </c>
      <c r="K23" s="77" t="s">
        <v>14</v>
      </c>
    </row>
    <row r="24" spans="1:56" ht="23.5" x14ac:dyDescent="0.35">
      <c r="A24" s="239"/>
      <c r="B24" s="124" t="s">
        <v>24</v>
      </c>
      <c r="C24" s="114" t="s">
        <v>27</v>
      </c>
      <c r="D24" s="115" t="s">
        <v>12</v>
      </c>
      <c r="E24" s="246" t="s">
        <v>187</v>
      </c>
      <c r="F24" s="243">
        <v>65</v>
      </c>
      <c r="G24" s="25">
        <v>65</v>
      </c>
      <c r="H24" s="25">
        <v>34</v>
      </c>
      <c r="I24" s="30" t="s">
        <v>14</v>
      </c>
      <c r="J24" s="30" t="s">
        <v>14</v>
      </c>
      <c r="K24" s="76" t="s">
        <v>14</v>
      </c>
    </row>
    <row r="25" spans="1:56" ht="23.5" x14ac:dyDescent="0.35">
      <c r="A25" s="239"/>
      <c r="B25" s="114" t="s">
        <v>24</v>
      </c>
      <c r="C25" s="114" t="s">
        <v>28</v>
      </c>
      <c r="D25" s="115" t="s">
        <v>12</v>
      </c>
      <c r="E25" s="243">
        <f>11431+493</f>
        <v>11924</v>
      </c>
      <c r="F25" s="243">
        <v>10860</v>
      </c>
      <c r="G25" s="25">
        <v>10909</v>
      </c>
      <c r="H25" s="25">
        <v>9570</v>
      </c>
      <c r="I25" s="30" t="s">
        <v>14</v>
      </c>
      <c r="J25" s="30" t="s">
        <v>14</v>
      </c>
      <c r="K25" s="76" t="s">
        <v>14</v>
      </c>
    </row>
    <row r="26" spans="1:56" ht="23.5" x14ac:dyDescent="0.35">
      <c r="A26" s="239"/>
      <c r="B26" s="118" t="s">
        <v>24</v>
      </c>
      <c r="C26" s="118" t="s">
        <v>29</v>
      </c>
      <c r="D26" s="109" t="s">
        <v>12</v>
      </c>
      <c r="E26" s="244">
        <v>1135</v>
      </c>
      <c r="F26" s="244">
        <v>928</v>
      </c>
      <c r="G26" s="119">
        <v>928</v>
      </c>
      <c r="H26" s="119">
        <v>0</v>
      </c>
      <c r="I26" s="120" t="s">
        <v>14</v>
      </c>
      <c r="J26" s="120" t="s">
        <v>14</v>
      </c>
      <c r="K26" s="77" t="s">
        <v>14</v>
      </c>
    </row>
    <row r="27" spans="1:56" ht="15.5" x14ac:dyDescent="0.35">
      <c r="A27" s="125" t="s">
        <v>168</v>
      </c>
      <c r="B27" s="126"/>
      <c r="C27" s="126"/>
      <c r="D27" s="127"/>
      <c r="E27" s="247"/>
      <c r="F27" s="247"/>
      <c r="G27" s="15"/>
      <c r="H27" s="15"/>
      <c r="I27" s="61"/>
      <c r="J27" s="14"/>
      <c r="K27" s="80"/>
    </row>
    <row r="28" spans="1:56" ht="23.5" x14ac:dyDescent="0.35">
      <c r="A28" s="107"/>
      <c r="B28" s="118" t="s">
        <v>43</v>
      </c>
      <c r="C28" s="118" t="s">
        <v>44</v>
      </c>
      <c r="D28" s="128" t="s">
        <v>34</v>
      </c>
      <c r="E28" s="248">
        <f>6982+125</f>
        <v>7107</v>
      </c>
      <c r="F28" s="224">
        <v>7139</v>
      </c>
      <c r="G28" s="224">
        <v>7919.5169999999998</v>
      </c>
      <c r="H28" s="224">
        <v>7077.69</v>
      </c>
      <c r="I28" s="130" t="s">
        <v>14</v>
      </c>
      <c r="J28" s="130" t="s">
        <v>14</v>
      </c>
      <c r="K28" s="76" t="s">
        <v>14</v>
      </c>
    </row>
    <row r="29" spans="1:56" ht="23.5" x14ac:dyDescent="0.35">
      <c r="A29" s="107"/>
      <c r="B29" s="124" t="s">
        <v>43</v>
      </c>
      <c r="C29" s="114" t="s">
        <v>45</v>
      </c>
      <c r="D29" s="130" t="s">
        <v>34</v>
      </c>
      <c r="E29" s="224">
        <v>7739</v>
      </c>
      <c r="F29" s="249">
        <v>9091</v>
      </c>
      <c r="G29" s="224">
        <v>7705.83</v>
      </c>
      <c r="H29" s="224">
        <v>9910.16</v>
      </c>
      <c r="I29" s="130" t="s">
        <v>14</v>
      </c>
      <c r="J29" s="130" t="s">
        <v>14</v>
      </c>
      <c r="K29" s="76" t="s">
        <v>14</v>
      </c>
    </row>
    <row r="30" spans="1:56" ht="23.5" x14ac:dyDescent="0.35">
      <c r="A30" s="107"/>
      <c r="B30" s="114" t="s">
        <v>43</v>
      </c>
      <c r="C30" s="131" t="s">
        <v>46</v>
      </c>
      <c r="D30" s="132" t="s">
        <v>34</v>
      </c>
      <c r="E30" s="250">
        <v>348110</v>
      </c>
      <c r="F30" s="224">
        <v>320879</v>
      </c>
      <c r="G30" s="224">
        <f>SUM(G33:G42)</f>
        <v>308441</v>
      </c>
      <c r="H30" s="224" t="s">
        <v>14</v>
      </c>
      <c r="I30" s="130" t="s">
        <v>14</v>
      </c>
      <c r="J30" s="130" t="s">
        <v>14</v>
      </c>
      <c r="K30" s="76" t="s">
        <v>14</v>
      </c>
    </row>
    <row r="31" spans="1:56" ht="23.5" x14ac:dyDescent="0.35">
      <c r="A31" s="107"/>
      <c r="B31" s="124" t="s">
        <v>43</v>
      </c>
      <c r="C31" s="114" t="s">
        <v>47</v>
      </c>
      <c r="D31" s="130" t="s">
        <v>34</v>
      </c>
      <c r="E31" s="224">
        <f>SUM(E28:E30)</f>
        <v>362956</v>
      </c>
      <c r="F31" s="224">
        <f>SUM(F28:F30)</f>
        <v>337109</v>
      </c>
      <c r="G31" s="224">
        <f>SUM(G28:G30)</f>
        <v>324066.34700000001</v>
      </c>
      <c r="H31" s="224" t="s">
        <v>14</v>
      </c>
      <c r="I31" s="130" t="s">
        <v>14</v>
      </c>
      <c r="J31" s="130" t="s">
        <v>14</v>
      </c>
      <c r="K31" s="76" t="s">
        <v>14</v>
      </c>
    </row>
    <row r="32" spans="1:56" ht="23.5" x14ac:dyDescent="0.35">
      <c r="A32" s="107"/>
      <c r="B32" s="52" t="s">
        <v>43</v>
      </c>
      <c r="C32" s="23" t="s">
        <v>169</v>
      </c>
      <c r="D32" s="27" t="s">
        <v>34</v>
      </c>
      <c r="E32" s="224">
        <f>E28+E29</f>
        <v>14846</v>
      </c>
      <c r="F32" s="224">
        <f>SUM(F28:F29)</f>
        <v>16230</v>
      </c>
      <c r="G32" s="224">
        <f>SUM(G28:G29)</f>
        <v>15625.347</v>
      </c>
      <c r="H32" s="224">
        <f>SUM(H28:H29)</f>
        <v>16987.849999999999</v>
      </c>
      <c r="I32" s="130" t="s">
        <v>14</v>
      </c>
      <c r="J32" s="130" t="s">
        <v>14</v>
      </c>
      <c r="K32" s="76" t="s">
        <v>14</v>
      </c>
      <c r="BB32" s="2"/>
      <c r="BC32" s="2"/>
      <c r="BD32" s="2"/>
    </row>
    <row r="33" spans="1:11" ht="23.5" x14ac:dyDescent="0.35">
      <c r="A33" s="107"/>
      <c r="B33" s="124" t="s">
        <v>48</v>
      </c>
      <c r="C33" s="114" t="s">
        <v>49</v>
      </c>
      <c r="D33" s="130" t="s">
        <v>34</v>
      </c>
      <c r="E33" s="224">
        <v>292740</v>
      </c>
      <c r="F33" s="224">
        <v>258675</v>
      </c>
      <c r="G33" s="224">
        <v>254000</v>
      </c>
      <c r="H33" s="224">
        <v>301000</v>
      </c>
      <c r="I33" s="130" t="s">
        <v>14</v>
      </c>
      <c r="J33" s="130" t="s">
        <v>14</v>
      </c>
      <c r="K33" s="76" t="s">
        <v>14</v>
      </c>
    </row>
    <row r="34" spans="1:11" ht="23.5" x14ac:dyDescent="0.35">
      <c r="A34" s="107"/>
      <c r="B34" s="184" t="s">
        <v>48</v>
      </c>
      <c r="C34" s="184" t="s">
        <v>50</v>
      </c>
      <c r="D34" s="130" t="s">
        <v>34</v>
      </c>
      <c r="E34" s="224" t="s">
        <v>187</v>
      </c>
      <c r="F34" s="249" t="s">
        <v>187</v>
      </c>
      <c r="G34" s="224">
        <v>1304</v>
      </c>
      <c r="H34" s="224" t="s">
        <v>14</v>
      </c>
      <c r="I34" s="130" t="s">
        <v>14</v>
      </c>
      <c r="J34" s="130" t="s">
        <v>14</v>
      </c>
      <c r="K34" s="76" t="s">
        <v>14</v>
      </c>
    </row>
    <row r="35" spans="1:11" ht="23.5" x14ac:dyDescent="0.35">
      <c r="A35" s="107"/>
      <c r="B35" s="124" t="s">
        <v>48</v>
      </c>
      <c r="C35" s="114" t="s">
        <v>51</v>
      </c>
      <c r="D35" s="130" t="s">
        <v>34</v>
      </c>
      <c r="E35" s="224">
        <v>4752</v>
      </c>
      <c r="F35" s="224">
        <v>4806</v>
      </c>
      <c r="G35" s="224">
        <v>6300</v>
      </c>
      <c r="H35" s="224" t="s">
        <v>14</v>
      </c>
      <c r="I35" s="130" t="s">
        <v>14</v>
      </c>
      <c r="J35" s="130" t="s">
        <v>14</v>
      </c>
      <c r="K35" s="76" t="s">
        <v>14</v>
      </c>
    </row>
    <row r="36" spans="1:11" ht="23.5" x14ac:dyDescent="0.35">
      <c r="A36" s="107"/>
      <c r="B36" s="184" t="s">
        <v>48</v>
      </c>
      <c r="C36" s="184" t="s">
        <v>52</v>
      </c>
      <c r="D36" s="130" t="s">
        <v>34</v>
      </c>
      <c r="E36" s="224">
        <v>23370</v>
      </c>
      <c r="F36" s="224">
        <v>26988</v>
      </c>
      <c r="G36" s="224">
        <v>21500</v>
      </c>
      <c r="H36" s="224">
        <v>33100</v>
      </c>
      <c r="I36" s="130" t="s">
        <v>14</v>
      </c>
      <c r="J36" s="130" t="s">
        <v>14</v>
      </c>
      <c r="K36" s="76" t="s">
        <v>14</v>
      </c>
    </row>
    <row r="37" spans="1:11" ht="23.5" x14ac:dyDescent="0.35">
      <c r="A37" s="107"/>
      <c r="B37" s="124" t="s">
        <v>48</v>
      </c>
      <c r="C37" s="114" t="s">
        <v>53</v>
      </c>
      <c r="D37" s="130" t="s">
        <v>34</v>
      </c>
      <c r="E37" s="224">
        <v>2240</v>
      </c>
      <c r="F37" s="224">
        <v>2063</v>
      </c>
      <c r="G37" s="224">
        <v>3210</v>
      </c>
      <c r="H37" s="224">
        <v>3150</v>
      </c>
      <c r="I37" s="130" t="s">
        <v>14</v>
      </c>
      <c r="J37" s="130" t="s">
        <v>14</v>
      </c>
      <c r="K37" s="76" t="s">
        <v>14</v>
      </c>
    </row>
    <row r="38" spans="1:11" ht="23.5" x14ac:dyDescent="0.35">
      <c r="A38" s="107"/>
      <c r="B38" s="184" t="s">
        <v>48</v>
      </c>
      <c r="C38" s="184" t="s">
        <v>54</v>
      </c>
      <c r="D38" s="130" t="s">
        <v>34</v>
      </c>
      <c r="E38" s="224">
        <v>239</v>
      </c>
      <c r="F38" s="224">
        <v>221</v>
      </c>
      <c r="G38" s="224">
        <v>316</v>
      </c>
      <c r="H38" s="224">
        <v>243</v>
      </c>
      <c r="I38" s="130" t="s">
        <v>14</v>
      </c>
      <c r="J38" s="130" t="s">
        <v>14</v>
      </c>
      <c r="K38" s="76" t="s">
        <v>14</v>
      </c>
    </row>
    <row r="39" spans="1:11" ht="23.5" x14ac:dyDescent="0.35">
      <c r="A39" s="107"/>
      <c r="B39" s="124" t="s">
        <v>48</v>
      </c>
      <c r="C39" s="114" t="s">
        <v>55</v>
      </c>
      <c r="D39" s="130" t="s">
        <v>34</v>
      </c>
      <c r="E39" s="224">
        <v>7487</v>
      </c>
      <c r="F39" s="224">
        <v>9060</v>
      </c>
      <c r="G39" s="224">
        <v>5630</v>
      </c>
      <c r="H39" s="224" t="s">
        <v>14</v>
      </c>
      <c r="I39" s="130" t="s">
        <v>14</v>
      </c>
      <c r="J39" s="130" t="s">
        <v>14</v>
      </c>
      <c r="K39" s="76" t="s">
        <v>14</v>
      </c>
    </row>
    <row r="40" spans="1:11" ht="23.5" x14ac:dyDescent="0.35">
      <c r="A40" s="107"/>
      <c r="B40" s="124" t="s">
        <v>48</v>
      </c>
      <c r="C40" s="114" t="s">
        <v>170</v>
      </c>
      <c r="D40" s="130" t="s">
        <v>34</v>
      </c>
      <c r="E40" s="224">
        <v>16566</v>
      </c>
      <c r="F40" s="224">
        <v>16679</v>
      </c>
      <c r="G40" s="224">
        <v>13900</v>
      </c>
      <c r="H40" s="224">
        <v>29900</v>
      </c>
      <c r="I40" s="130" t="s">
        <v>14</v>
      </c>
      <c r="J40" s="130" t="s">
        <v>14</v>
      </c>
      <c r="K40" s="76" t="s">
        <v>14</v>
      </c>
    </row>
    <row r="41" spans="1:11" ht="23.5" x14ac:dyDescent="0.35">
      <c r="A41" s="107"/>
      <c r="B41" s="124" t="s">
        <v>48</v>
      </c>
      <c r="C41" s="114" t="s">
        <v>57</v>
      </c>
      <c r="D41" s="130" t="s">
        <v>34</v>
      </c>
      <c r="E41" s="224">
        <v>707</v>
      </c>
      <c r="F41" s="224">
        <v>764</v>
      </c>
      <c r="G41" s="224">
        <v>661</v>
      </c>
      <c r="H41" s="224">
        <v>1450</v>
      </c>
      <c r="I41" s="130" t="s">
        <v>14</v>
      </c>
      <c r="J41" s="130" t="s">
        <v>14</v>
      </c>
      <c r="K41" s="76" t="s">
        <v>14</v>
      </c>
    </row>
    <row r="42" spans="1:11" ht="23.5" x14ac:dyDescent="0.35">
      <c r="A42" s="107"/>
      <c r="B42" s="184" t="s">
        <v>48</v>
      </c>
      <c r="C42" s="184" t="s">
        <v>58</v>
      </c>
      <c r="D42" s="130" t="s">
        <v>34</v>
      </c>
      <c r="E42" s="224">
        <v>9.3000000000000007</v>
      </c>
      <c r="F42" s="224">
        <v>1623</v>
      </c>
      <c r="G42" s="224">
        <v>1620</v>
      </c>
      <c r="H42" s="224">
        <v>1520</v>
      </c>
      <c r="I42" s="130" t="s">
        <v>14</v>
      </c>
      <c r="J42" s="130" t="s">
        <v>14</v>
      </c>
      <c r="K42" s="76" t="s">
        <v>14</v>
      </c>
    </row>
    <row r="43" spans="1:11" ht="23.5" x14ac:dyDescent="0.35">
      <c r="A43" s="107"/>
      <c r="B43" s="184" t="s">
        <v>48</v>
      </c>
      <c r="C43" s="184" t="s">
        <v>59</v>
      </c>
      <c r="D43" s="130" t="s">
        <v>34</v>
      </c>
      <c r="E43" s="249" t="s">
        <v>187</v>
      </c>
      <c r="F43" s="249" t="s">
        <v>187</v>
      </c>
      <c r="G43" s="224" t="s">
        <v>14</v>
      </c>
      <c r="H43" s="224" t="s">
        <v>14</v>
      </c>
      <c r="I43" s="130" t="s">
        <v>14</v>
      </c>
      <c r="J43" s="130" t="s">
        <v>14</v>
      </c>
      <c r="K43" s="76" t="s">
        <v>14</v>
      </c>
    </row>
    <row r="44" spans="1:11" ht="15.5" x14ac:dyDescent="0.35">
      <c r="A44" s="125" t="s">
        <v>35</v>
      </c>
      <c r="B44" s="133"/>
      <c r="C44" s="133"/>
      <c r="D44" s="127"/>
      <c r="E44" s="247"/>
      <c r="F44" s="247"/>
      <c r="G44" s="15"/>
      <c r="H44" s="15"/>
      <c r="I44" s="61"/>
      <c r="J44" s="14"/>
      <c r="K44" s="80"/>
    </row>
    <row r="45" spans="1:11" ht="23.5" x14ac:dyDescent="0.35">
      <c r="A45" s="241"/>
      <c r="B45" s="118" t="s">
        <v>36</v>
      </c>
      <c r="C45" s="118" t="s">
        <v>37</v>
      </c>
      <c r="D45" s="128" t="s">
        <v>38</v>
      </c>
      <c r="E45" s="248">
        <v>24</v>
      </c>
      <c r="F45" s="248">
        <v>26</v>
      </c>
      <c r="G45" s="119">
        <v>26</v>
      </c>
      <c r="H45" s="119">
        <v>7</v>
      </c>
      <c r="I45" s="120" t="s">
        <v>14</v>
      </c>
      <c r="J45" s="120" t="s">
        <v>14</v>
      </c>
      <c r="K45" s="77" t="s">
        <v>14</v>
      </c>
    </row>
    <row r="46" spans="1:11" ht="23.5" x14ac:dyDescent="0.35">
      <c r="A46" s="241"/>
      <c r="B46" s="124" t="s">
        <v>36</v>
      </c>
      <c r="C46" s="114" t="s">
        <v>39</v>
      </c>
      <c r="D46" s="130" t="s">
        <v>21</v>
      </c>
      <c r="E46" s="249" t="s">
        <v>187</v>
      </c>
      <c r="F46" s="249" t="s">
        <v>187</v>
      </c>
      <c r="G46" s="25">
        <v>0</v>
      </c>
      <c r="H46" s="25">
        <v>0</v>
      </c>
      <c r="I46" s="30" t="s">
        <v>14</v>
      </c>
      <c r="J46" s="30" t="s">
        <v>14</v>
      </c>
      <c r="K46" s="76" t="s">
        <v>14</v>
      </c>
    </row>
    <row r="47" spans="1:11" ht="23.5" x14ac:dyDescent="0.35">
      <c r="A47" s="241"/>
      <c r="B47" s="118" t="s">
        <v>36</v>
      </c>
      <c r="C47" s="118" t="s">
        <v>40</v>
      </c>
      <c r="D47" s="128" t="s">
        <v>38</v>
      </c>
      <c r="E47" s="251" t="s">
        <v>187</v>
      </c>
      <c r="F47" s="251" t="s">
        <v>187</v>
      </c>
      <c r="G47" s="119">
        <v>0</v>
      </c>
      <c r="H47" s="119">
        <v>0</v>
      </c>
      <c r="I47" s="120" t="s">
        <v>14</v>
      </c>
      <c r="J47" s="120" t="s">
        <v>14</v>
      </c>
      <c r="K47" s="77" t="s">
        <v>14</v>
      </c>
    </row>
    <row r="48" spans="1:11" ht="23.5" x14ac:dyDescent="0.35">
      <c r="A48" s="241"/>
      <c r="B48" s="124" t="s">
        <v>36</v>
      </c>
      <c r="C48" s="114" t="s">
        <v>41</v>
      </c>
      <c r="D48" s="130" t="s">
        <v>21</v>
      </c>
      <c r="E48" s="249" t="s">
        <v>187</v>
      </c>
      <c r="F48" s="249" t="s">
        <v>187</v>
      </c>
      <c r="G48" s="25">
        <v>0</v>
      </c>
      <c r="H48" s="25">
        <v>0</v>
      </c>
      <c r="I48" s="30" t="s">
        <v>14</v>
      </c>
      <c r="J48" s="30" t="s">
        <v>14</v>
      </c>
      <c r="K48" s="76" t="s">
        <v>14</v>
      </c>
    </row>
    <row r="49" spans="1:11" ht="23.5" x14ac:dyDescent="0.35">
      <c r="A49" s="241"/>
      <c r="B49" s="118" t="s">
        <v>36</v>
      </c>
      <c r="C49" s="118" t="s">
        <v>42</v>
      </c>
      <c r="D49" s="128" t="s">
        <v>34</v>
      </c>
      <c r="E49" s="248">
        <v>125</v>
      </c>
      <c r="F49" s="248">
        <v>97</v>
      </c>
      <c r="G49" s="119">
        <v>110</v>
      </c>
      <c r="H49" s="119">
        <v>29.51</v>
      </c>
      <c r="I49" s="120" t="s">
        <v>14</v>
      </c>
      <c r="J49" s="120" t="s">
        <v>14</v>
      </c>
      <c r="K49" s="77" t="s">
        <v>14</v>
      </c>
    </row>
    <row r="50" spans="1:11" ht="15.5" x14ac:dyDescent="0.35">
      <c r="A50" s="125" t="s">
        <v>60</v>
      </c>
      <c r="B50" s="54"/>
      <c r="C50" s="45"/>
      <c r="D50" s="134"/>
      <c r="E50" s="252"/>
      <c r="F50" s="252"/>
      <c r="G50" s="55"/>
      <c r="H50" s="55"/>
      <c r="I50" s="175"/>
      <c r="J50" s="56"/>
      <c r="K50" s="84"/>
    </row>
    <row r="51" spans="1:11" ht="23.5" x14ac:dyDescent="0.35">
      <c r="A51" s="239"/>
      <c r="B51" s="122" t="s">
        <v>61</v>
      </c>
      <c r="C51" s="135" t="s">
        <v>62</v>
      </c>
      <c r="D51" s="136" t="s">
        <v>63</v>
      </c>
      <c r="E51" s="253" t="s">
        <v>187</v>
      </c>
      <c r="F51" s="253" t="s">
        <v>187</v>
      </c>
      <c r="G51" s="35">
        <v>0</v>
      </c>
      <c r="H51" s="35">
        <v>0</v>
      </c>
      <c r="I51" s="120" t="s">
        <v>14</v>
      </c>
      <c r="J51" s="120" t="s">
        <v>14</v>
      </c>
      <c r="K51" s="77" t="s">
        <v>14</v>
      </c>
    </row>
    <row r="52" spans="1:11" ht="23.5" x14ac:dyDescent="0.35">
      <c r="A52" s="239"/>
      <c r="B52" s="114" t="s">
        <v>61</v>
      </c>
      <c r="C52" s="137" t="s">
        <v>64</v>
      </c>
      <c r="D52" s="130" t="s">
        <v>63</v>
      </c>
      <c r="E52" s="249" t="s">
        <v>187</v>
      </c>
      <c r="F52" s="249" t="s">
        <v>187</v>
      </c>
      <c r="G52" s="25">
        <v>0</v>
      </c>
      <c r="H52" s="25">
        <v>0</v>
      </c>
      <c r="I52" s="30" t="s">
        <v>14</v>
      </c>
      <c r="J52" s="30" t="s">
        <v>14</v>
      </c>
      <c r="K52" s="76" t="s">
        <v>14</v>
      </c>
    </row>
    <row r="53" spans="1:11" ht="23.5" x14ac:dyDescent="0.35">
      <c r="A53" s="239"/>
      <c r="B53" s="114" t="s">
        <v>61</v>
      </c>
      <c r="C53" s="137" t="s">
        <v>65</v>
      </c>
      <c r="D53" s="130" t="s">
        <v>63</v>
      </c>
      <c r="E53" s="249" t="s">
        <v>187</v>
      </c>
      <c r="F53" s="249" t="s">
        <v>187</v>
      </c>
      <c r="G53" s="25">
        <v>0</v>
      </c>
      <c r="H53" s="25">
        <v>0</v>
      </c>
      <c r="I53" s="120" t="s">
        <v>14</v>
      </c>
      <c r="J53" s="120" t="s">
        <v>14</v>
      </c>
      <c r="K53" s="77" t="s">
        <v>14</v>
      </c>
    </row>
    <row r="54" spans="1:11" ht="23.5" x14ac:dyDescent="0.35">
      <c r="A54" s="239"/>
      <c r="B54" s="142" t="s">
        <v>61</v>
      </c>
      <c r="C54" s="176" t="s">
        <v>66</v>
      </c>
      <c r="D54" s="143" t="s">
        <v>63</v>
      </c>
      <c r="E54" s="254">
        <v>1270</v>
      </c>
      <c r="F54" s="255" t="s">
        <v>187</v>
      </c>
      <c r="G54" s="32">
        <v>1345</v>
      </c>
      <c r="H54" s="32">
        <v>1300</v>
      </c>
      <c r="I54" s="66" t="s">
        <v>14</v>
      </c>
      <c r="J54" s="66" t="s">
        <v>14</v>
      </c>
      <c r="K54" s="82" t="s">
        <v>14</v>
      </c>
    </row>
    <row r="55" spans="1:11" ht="15.5" x14ac:dyDescent="0.35">
      <c r="A55" s="138" t="s">
        <v>68</v>
      </c>
      <c r="B55" s="54"/>
      <c r="C55" s="45"/>
      <c r="D55" s="134"/>
      <c r="E55" s="252"/>
      <c r="F55" s="252"/>
      <c r="G55" s="55"/>
      <c r="H55" s="55"/>
      <c r="I55" s="65"/>
      <c r="J55" s="56"/>
      <c r="K55" s="84"/>
    </row>
    <row r="56" spans="1:11" ht="23.5" x14ac:dyDescent="0.35">
      <c r="A56" s="239"/>
      <c r="B56" s="122" t="s">
        <v>69</v>
      </c>
      <c r="C56" s="122" t="s">
        <v>70</v>
      </c>
      <c r="D56" s="136" t="s">
        <v>63</v>
      </c>
      <c r="E56" s="256">
        <v>84650</v>
      </c>
      <c r="F56" s="253" t="s">
        <v>187</v>
      </c>
      <c r="G56" s="35">
        <v>94994.69</v>
      </c>
      <c r="H56" s="35">
        <v>106370.084</v>
      </c>
      <c r="I56" s="68" t="s">
        <v>14</v>
      </c>
      <c r="J56" s="68" t="s">
        <v>14</v>
      </c>
      <c r="K56" s="85" t="s">
        <v>14</v>
      </c>
    </row>
    <row r="57" spans="1:11" ht="23.5" x14ac:dyDescent="0.35">
      <c r="A57" s="239"/>
      <c r="B57" s="114" t="s">
        <v>69</v>
      </c>
      <c r="C57" s="114" t="s">
        <v>62</v>
      </c>
      <c r="D57" s="130" t="s">
        <v>63</v>
      </c>
      <c r="E57" s="224">
        <f>(G57/G56)*E56</f>
        <v>500.79957100760049</v>
      </c>
      <c r="F57" s="249" t="s">
        <v>187</v>
      </c>
      <c r="G57" s="25">
        <v>562</v>
      </c>
      <c r="H57" s="25">
        <v>1842.8</v>
      </c>
      <c r="I57" s="120" t="s">
        <v>14</v>
      </c>
      <c r="J57" s="120" t="s">
        <v>14</v>
      </c>
      <c r="K57" s="77" t="s">
        <v>14</v>
      </c>
    </row>
    <row r="58" spans="1:11" ht="23.5" x14ac:dyDescent="0.35">
      <c r="A58" s="239"/>
      <c r="B58" s="114" t="s">
        <v>69</v>
      </c>
      <c r="C58" s="114" t="s">
        <v>64</v>
      </c>
      <c r="D58" s="130" t="s">
        <v>63</v>
      </c>
      <c r="E58" s="224">
        <f>(G58/G56)*E56</f>
        <v>72642.252051140953</v>
      </c>
      <c r="F58" s="249" t="s">
        <v>187</v>
      </c>
      <c r="G58" s="25">
        <v>81519.53</v>
      </c>
      <c r="H58" s="25">
        <v>90452.82</v>
      </c>
      <c r="I58" s="30" t="s">
        <v>14</v>
      </c>
      <c r="J58" s="30" t="s">
        <v>14</v>
      </c>
      <c r="K58" s="76" t="s">
        <v>14</v>
      </c>
    </row>
    <row r="59" spans="1:11" ht="23.5" x14ac:dyDescent="0.35">
      <c r="A59" s="239"/>
      <c r="B59" s="114" t="s">
        <v>69</v>
      </c>
      <c r="C59" s="114" t="s">
        <v>65</v>
      </c>
      <c r="D59" s="130" t="s">
        <v>63</v>
      </c>
      <c r="E59" s="249" t="s">
        <v>187</v>
      </c>
      <c r="F59" s="249" t="s">
        <v>187</v>
      </c>
      <c r="G59" s="25">
        <v>0</v>
      </c>
      <c r="H59" s="25">
        <v>0</v>
      </c>
      <c r="I59" s="120" t="s">
        <v>14</v>
      </c>
      <c r="J59" s="120" t="s">
        <v>14</v>
      </c>
      <c r="K59" s="77" t="s">
        <v>14</v>
      </c>
    </row>
    <row r="60" spans="1:11" ht="23.5" x14ac:dyDescent="0.35">
      <c r="A60" s="239"/>
      <c r="B60" s="118" t="s">
        <v>69</v>
      </c>
      <c r="C60" s="118" t="s">
        <v>66</v>
      </c>
      <c r="D60" s="128" t="s">
        <v>63</v>
      </c>
      <c r="E60" s="248">
        <f>(G60/G56)*E56</f>
        <v>11506.95728887583</v>
      </c>
      <c r="F60" s="251" t="s">
        <v>187</v>
      </c>
      <c r="G60" s="119">
        <v>12913.17</v>
      </c>
      <c r="H60" s="119">
        <v>14074.46</v>
      </c>
      <c r="I60" s="66" t="s">
        <v>14</v>
      </c>
      <c r="J60" s="66" t="s">
        <v>14</v>
      </c>
      <c r="K60" s="82" t="s">
        <v>14</v>
      </c>
    </row>
    <row r="61" spans="1:11" ht="15.5" x14ac:dyDescent="0.35">
      <c r="A61" s="138" t="s">
        <v>71</v>
      </c>
      <c r="B61" s="54"/>
      <c r="C61" s="139"/>
      <c r="D61" s="134"/>
      <c r="E61" s="252"/>
      <c r="F61" s="252"/>
      <c r="G61" s="55"/>
      <c r="H61" s="55"/>
      <c r="I61" s="65"/>
      <c r="J61" s="56"/>
      <c r="K61" s="84"/>
    </row>
    <row r="62" spans="1:11" ht="23.5" x14ac:dyDescent="0.35">
      <c r="A62" s="78"/>
      <c r="B62" s="118" t="s">
        <v>72</v>
      </c>
      <c r="C62" s="118" t="s">
        <v>73</v>
      </c>
      <c r="D62" s="128" t="s">
        <v>74</v>
      </c>
      <c r="E62" s="248">
        <v>1</v>
      </c>
      <c r="F62" s="251" t="s">
        <v>187</v>
      </c>
      <c r="G62" s="119">
        <v>0.97</v>
      </c>
      <c r="H62" s="140">
        <v>2.36</v>
      </c>
      <c r="I62" s="120" t="s">
        <v>14</v>
      </c>
      <c r="J62" s="120" t="s">
        <v>14</v>
      </c>
      <c r="K62" s="77" t="s">
        <v>14</v>
      </c>
    </row>
    <row r="63" spans="1:11" ht="23.5" x14ac:dyDescent="0.35">
      <c r="A63" s="78"/>
      <c r="B63" s="124" t="s">
        <v>72</v>
      </c>
      <c r="C63" s="114" t="s">
        <v>75</v>
      </c>
      <c r="D63" s="130" t="s">
        <v>74</v>
      </c>
      <c r="E63" s="224">
        <v>99</v>
      </c>
      <c r="F63" s="249" t="s">
        <v>187</v>
      </c>
      <c r="G63" s="25">
        <v>99.02</v>
      </c>
      <c r="H63" s="141">
        <v>97.64</v>
      </c>
      <c r="I63" s="30" t="s">
        <v>14</v>
      </c>
      <c r="J63" s="30" t="s">
        <v>14</v>
      </c>
      <c r="K63" s="76" t="s">
        <v>14</v>
      </c>
    </row>
    <row r="64" spans="1:11" ht="23.5" x14ac:dyDescent="0.35">
      <c r="A64" s="78"/>
      <c r="B64" s="142" t="s">
        <v>72</v>
      </c>
      <c r="C64" s="118" t="s">
        <v>76</v>
      </c>
      <c r="D64" s="128" t="s">
        <v>74</v>
      </c>
      <c r="E64" s="248">
        <v>63</v>
      </c>
      <c r="F64" s="251" t="s">
        <v>187</v>
      </c>
      <c r="G64" s="119">
        <v>59.1</v>
      </c>
      <c r="H64" s="140">
        <v>62.51</v>
      </c>
      <c r="I64" s="120" t="s">
        <v>14</v>
      </c>
      <c r="J64" s="120" t="s">
        <v>14</v>
      </c>
      <c r="K64" s="77" t="s">
        <v>14</v>
      </c>
    </row>
    <row r="65" spans="1:11" ht="23.5" x14ac:dyDescent="0.35">
      <c r="A65" s="78"/>
      <c r="B65" s="114" t="s">
        <v>72</v>
      </c>
      <c r="C65" s="114" t="s">
        <v>77</v>
      </c>
      <c r="D65" s="130" t="s">
        <v>74</v>
      </c>
      <c r="E65" s="224">
        <v>0</v>
      </c>
      <c r="F65" s="249" t="s">
        <v>187</v>
      </c>
      <c r="G65" s="25">
        <v>0.62</v>
      </c>
      <c r="H65" s="141">
        <v>0.66800000000000004</v>
      </c>
      <c r="I65" s="30" t="s">
        <v>14</v>
      </c>
      <c r="J65" s="30" t="s">
        <v>14</v>
      </c>
      <c r="K65" s="76" t="s">
        <v>14</v>
      </c>
    </row>
    <row r="66" spans="1:11" ht="23.5" x14ac:dyDescent="0.35">
      <c r="A66" s="78"/>
      <c r="B66" s="114" t="s">
        <v>72</v>
      </c>
      <c r="C66" s="114" t="s">
        <v>78</v>
      </c>
      <c r="D66" s="130" t="s">
        <v>74</v>
      </c>
      <c r="E66" s="224">
        <v>37</v>
      </c>
      <c r="F66" s="249" t="s">
        <v>187</v>
      </c>
      <c r="G66" s="25">
        <v>40.9</v>
      </c>
      <c r="H66" s="141">
        <v>37.49</v>
      </c>
      <c r="I66" s="120" t="s">
        <v>14</v>
      </c>
      <c r="J66" s="120" t="s">
        <v>14</v>
      </c>
      <c r="K66" s="77" t="s">
        <v>14</v>
      </c>
    </row>
    <row r="67" spans="1:11" ht="26" x14ac:dyDescent="0.35">
      <c r="A67" s="78"/>
      <c r="B67" s="142" t="s">
        <v>72</v>
      </c>
      <c r="C67" s="142" t="s">
        <v>79</v>
      </c>
      <c r="D67" s="143" t="s">
        <v>80</v>
      </c>
      <c r="E67" s="254">
        <v>8708</v>
      </c>
      <c r="F67" s="255" t="s">
        <v>187</v>
      </c>
      <c r="G67" s="32">
        <v>7543.52</v>
      </c>
      <c r="H67" s="144">
        <v>7646.6080000000002</v>
      </c>
      <c r="I67" s="64" t="s">
        <v>81</v>
      </c>
      <c r="J67" s="30" t="s">
        <v>14</v>
      </c>
      <c r="K67" s="76" t="s">
        <v>14</v>
      </c>
    </row>
    <row r="68" spans="1:11" ht="23.5" x14ac:dyDescent="0.35">
      <c r="A68" s="78"/>
      <c r="B68" s="114" t="s">
        <v>72</v>
      </c>
      <c r="C68" s="114" t="s">
        <v>82</v>
      </c>
      <c r="D68" s="130" t="s">
        <v>80</v>
      </c>
      <c r="E68" s="224">
        <v>5455</v>
      </c>
      <c r="F68" s="249" t="s">
        <v>187</v>
      </c>
      <c r="G68" s="25">
        <v>4444.2479999999996</v>
      </c>
      <c r="H68" s="141">
        <v>4728.59</v>
      </c>
      <c r="I68" s="30" t="s">
        <v>14</v>
      </c>
      <c r="J68" s="30" t="s">
        <v>14</v>
      </c>
      <c r="K68" s="76" t="s">
        <v>14</v>
      </c>
    </row>
    <row r="69" spans="1:11" ht="23.5" x14ac:dyDescent="0.35">
      <c r="A69" s="78"/>
      <c r="B69" s="114" t="s">
        <v>72</v>
      </c>
      <c r="C69" s="114" t="s">
        <v>83</v>
      </c>
      <c r="D69" s="130" t="s">
        <v>80</v>
      </c>
      <c r="E69" s="224">
        <v>39</v>
      </c>
      <c r="F69" s="249" t="s">
        <v>187</v>
      </c>
      <c r="G69" s="25">
        <v>46.67</v>
      </c>
      <c r="H69" s="141">
        <v>50.81</v>
      </c>
      <c r="I69" s="120" t="s">
        <v>14</v>
      </c>
      <c r="J69" s="120" t="s">
        <v>14</v>
      </c>
      <c r="K69" s="77" t="s">
        <v>14</v>
      </c>
    </row>
    <row r="70" spans="1:11" ht="23.5" x14ac:dyDescent="0.35">
      <c r="A70" s="78"/>
      <c r="B70" s="118" t="s">
        <v>84</v>
      </c>
      <c r="C70" s="118" t="s">
        <v>84</v>
      </c>
      <c r="D70" s="128" t="s">
        <v>85</v>
      </c>
      <c r="E70" s="248">
        <f>E67/837</f>
        <v>10.403823178016726</v>
      </c>
      <c r="F70" s="251" t="s">
        <v>187</v>
      </c>
      <c r="G70" s="119">
        <v>10.5</v>
      </c>
      <c r="H70" s="119">
        <v>10</v>
      </c>
      <c r="I70" s="64" t="s">
        <v>67</v>
      </c>
      <c r="J70" s="66" t="s">
        <v>14</v>
      </c>
      <c r="K70" s="82" t="s">
        <v>14</v>
      </c>
    </row>
    <row r="71" spans="1:11" ht="15.5" x14ac:dyDescent="0.35">
      <c r="A71" s="178" t="s">
        <v>86</v>
      </c>
      <c r="B71" s="179"/>
      <c r="C71" s="180"/>
      <c r="D71" s="181"/>
      <c r="E71" s="257"/>
      <c r="F71" s="257"/>
      <c r="G71" s="182"/>
      <c r="H71" s="182"/>
      <c r="I71" s="62"/>
      <c r="J71" s="53"/>
      <c r="K71" s="86"/>
    </row>
    <row r="72" spans="1:11" ht="23.5" x14ac:dyDescent="0.35">
      <c r="A72" s="177"/>
      <c r="B72" s="114" t="s">
        <v>87</v>
      </c>
      <c r="C72" s="114" t="s">
        <v>32</v>
      </c>
      <c r="D72" s="130" t="s">
        <v>88</v>
      </c>
      <c r="E72" s="224">
        <v>10</v>
      </c>
      <c r="F72" s="249" t="s">
        <v>187</v>
      </c>
      <c r="G72" s="29">
        <v>9</v>
      </c>
      <c r="H72" s="29">
        <v>9</v>
      </c>
      <c r="I72" s="30" t="s">
        <v>14</v>
      </c>
      <c r="J72" s="30" t="s">
        <v>14</v>
      </c>
      <c r="K72" s="76" t="s">
        <v>14</v>
      </c>
    </row>
    <row r="75" spans="1:11" x14ac:dyDescent="0.35">
      <c r="D75" s="2"/>
      <c r="E75" s="2"/>
      <c r="F75" s="2"/>
      <c r="G75" s="12"/>
    </row>
    <row r="76" spans="1:11" x14ac:dyDescent="0.35">
      <c r="D76" s="2"/>
      <c r="E76" s="2"/>
      <c r="F76" s="2"/>
    </row>
    <row r="77" spans="1:11" x14ac:dyDescent="0.35">
      <c r="D77" s="2"/>
      <c r="E77" s="2"/>
      <c r="F77" s="2"/>
      <c r="J77" s="46"/>
    </row>
    <row r="78" spans="1:11" x14ac:dyDescent="0.35">
      <c r="D78" s="2"/>
      <c r="E78" s="2"/>
      <c r="F78" s="2"/>
    </row>
    <row r="79" spans="1:11" x14ac:dyDescent="0.35">
      <c r="D79" s="2"/>
      <c r="E79" s="2"/>
      <c r="F79" s="2"/>
    </row>
    <row r="80" spans="1:11" x14ac:dyDescent="0.35">
      <c r="D80" s="2"/>
      <c r="E80" s="2"/>
      <c r="F80" s="2"/>
    </row>
    <row r="81" spans="4:6" x14ac:dyDescent="0.35">
      <c r="D81" s="2"/>
      <c r="E81" s="2"/>
      <c r="F81" s="2"/>
    </row>
    <row r="82" spans="4:6" x14ac:dyDescent="0.35">
      <c r="D82" s="2"/>
      <c r="E82" s="2"/>
      <c r="F82" s="2"/>
    </row>
    <row r="83" spans="4:6" x14ac:dyDescent="0.35">
      <c r="D83" s="2"/>
      <c r="E83" s="2"/>
      <c r="F83" s="2"/>
    </row>
    <row r="84" spans="4:6" x14ac:dyDescent="0.35">
      <c r="D84" s="2"/>
      <c r="E84" s="2"/>
      <c r="F84" s="2"/>
    </row>
    <row r="85" spans="4:6" x14ac:dyDescent="0.35">
      <c r="D85" s="2"/>
      <c r="E85" s="2"/>
      <c r="F85" s="2"/>
    </row>
    <row r="86" spans="4:6" x14ac:dyDescent="0.35">
      <c r="D86" s="2"/>
      <c r="E86" s="2"/>
      <c r="F86" s="2"/>
    </row>
    <row r="87" spans="4:6" x14ac:dyDescent="0.35">
      <c r="D87" s="2"/>
      <c r="E87" s="2"/>
      <c r="F87" s="2"/>
    </row>
    <row r="88" spans="4:6" x14ac:dyDescent="0.35">
      <c r="D88" s="2"/>
      <c r="E88" s="2"/>
      <c r="F88" s="2"/>
    </row>
    <row r="89" spans="4:6" x14ac:dyDescent="0.35">
      <c r="D89" s="2"/>
      <c r="E89" s="2"/>
      <c r="F89" s="2"/>
    </row>
    <row r="90" spans="4:6" x14ac:dyDescent="0.35">
      <c r="D90" s="2"/>
      <c r="E90" s="2"/>
      <c r="F90" s="2"/>
    </row>
    <row r="91" spans="4:6" x14ac:dyDescent="0.35">
      <c r="D91" s="2"/>
      <c r="E91" s="2"/>
      <c r="F91" s="2"/>
    </row>
    <row r="92" spans="4:6" x14ac:dyDescent="0.35">
      <c r="D92" s="2"/>
      <c r="E92" s="2"/>
      <c r="F92" s="2"/>
    </row>
    <row r="93" spans="4:6" x14ac:dyDescent="0.35">
      <c r="D93" s="2"/>
      <c r="E93" s="2"/>
      <c r="F93" s="2"/>
    </row>
    <row r="94" spans="4:6" x14ac:dyDescent="0.35">
      <c r="D94" s="2"/>
      <c r="E94" s="2"/>
      <c r="F94" s="2"/>
    </row>
    <row r="95" spans="4:6" x14ac:dyDescent="0.35">
      <c r="D95" s="2"/>
      <c r="E95" s="2"/>
      <c r="F95" s="2"/>
    </row>
    <row r="96" spans="4:6" x14ac:dyDescent="0.35">
      <c r="D96" s="2"/>
      <c r="E96" s="2"/>
      <c r="F96" s="2"/>
    </row>
    <row r="97" spans="4:6" x14ac:dyDescent="0.35">
      <c r="D97" s="2"/>
      <c r="E97" s="2"/>
      <c r="F97" s="2"/>
    </row>
    <row r="98" spans="4:6" x14ac:dyDescent="0.35">
      <c r="D98" s="2"/>
      <c r="E98" s="2"/>
      <c r="F98" s="2"/>
    </row>
    <row r="99" spans="4:6" x14ac:dyDescent="0.35">
      <c r="D99" s="2"/>
      <c r="E99" s="2"/>
      <c r="F99" s="2"/>
    </row>
    <row r="100" spans="4:6" x14ac:dyDescent="0.35">
      <c r="D100" s="2"/>
      <c r="E100" s="2"/>
      <c r="F100" s="2"/>
    </row>
    <row r="101" spans="4:6" x14ac:dyDescent="0.35">
      <c r="D101" s="2"/>
      <c r="E101" s="2"/>
      <c r="F101" s="2"/>
    </row>
    <row r="102" spans="4:6" x14ac:dyDescent="0.35">
      <c r="D102" s="2"/>
      <c r="E102" s="2"/>
      <c r="F102" s="2"/>
    </row>
    <row r="103" spans="4:6" x14ac:dyDescent="0.35">
      <c r="D103" s="2"/>
      <c r="E103" s="2"/>
      <c r="F103" s="2"/>
    </row>
    <row r="104" spans="4:6" x14ac:dyDescent="0.35">
      <c r="D104" s="2"/>
      <c r="E104" s="2"/>
      <c r="F104" s="2"/>
    </row>
    <row r="105" spans="4:6" x14ac:dyDescent="0.35">
      <c r="D105" s="2"/>
      <c r="E105" s="2"/>
      <c r="F105" s="2"/>
    </row>
    <row r="106" spans="4:6" x14ac:dyDescent="0.35">
      <c r="D106" s="2"/>
      <c r="E106" s="2"/>
      <c r="F106" s="2"/>
    </row>
    <row r="107" spans="4:6" x14ac:dyDescent="0.35">
      <c r="D107" s="2"/>
      <c r="E107" s="2"/>
      <c r="F107" s="2"/>
    </row>
    <row r="108" spans="4:6" x14ac:dyDescent="0.35">
      <c r="D108" s="2"/>
      <c r="E108" s="2"/>
      <c r="F108" s="2"/>
    </row>
    <row r="109" spans="4:6" x14ac:dyDescent="0.35">
      <c r="D109" s="2"/>
      <c r="E109" s="2"/>
      <c r="F109" s="2"/>
    </row>
    <row r="110" spans="4:6" x14ac:dyDescent="0.35">
      <c r="D110" s="2"/>
      <c r="E110" s="2"/>
      <c r="F110" s="2"/>
    </row>
    <row r="111" spans="4:6" x14ac:dyDescent="0.35">
      <c r="D111" s="2"/>
      <c r="E111" s="2"/>
      <c r="F111" s="2"/>
    </row>
    <row r="112" spans="4:6" x14ac:dyDescent="0.35">
      <c r="D112" s="2"/>
      <c r="E112" s="2"/>
      <c r="F112" s="2"/>
    </row>
    <row r="113" spans="4:6" x14ac:dyDescent="0.35">
      <c r="D113" s="2"/>
      <c r="E113" s="2"/>
      <c r="F113" s="2"/>
    </row>
    <row r="114" spans="4:6" x14ac:dyDescent="0.35">
      <c r="D114" s="2"/>
      <c r="E114" s="2"/>
      <c r="F114" s="2"/>
    </row>
    <row r="115" spans="4:6" x14ac:dyDescent="0.35">
      <c r="D115" s="2"/>
      <c r="E115" s="2"/>
      <c r="F115" s="2"/>
    </row>
    <row r="116" spans="4:6" x14ac:dyDescent="0.35">
      <c r="D116" s="2"/>
      <c r="E116" s="2"/>
      <c r="F116" s="2"/>
    </row>
    <row r="117" spans="4:6" x14ac:dyDescent="0.35">
      <c r="D117" s="2"/>
      <c r="E117" s="2"/>
      <c r="F117" s="2"/>
    </row>
    <row r="118" spans="4:6" x14ac:dyDescent="0.35">
      <c r="D118" s="2"/>
      <c r="E118" s="2"/>
      <c r="F118" s="2"/>
    </row>
    <row r="119" spans="4:6" x14ac:dyDescent="0.35">
      <c r="D119" s="2"/>
      <c r="E119" s="2"/>
      <c r="F119" s="2"/>
    </row>
    <row r="120" spans="4:6" x14ac:dyDescent="0.35">
      <c r="D120" s="2"/>
      <c r="E120" s="2"/>
      <c r="F120" s="2"/>
    </row>
    <row r="121" spans="4:6" x14ac:dyDescent="0.35">
      <c r="D121" s="2"/>
      <c r="E121" s="2"/>
      <c r="F121" s="2"/>
    </row>
    <row r="122" spans="4:6" x14ac:dyDescent="0.35">
      <c r="D122" s="2"/>
      <c r="E122" s="2"/>
      <c r="F122" s="2"/>
    </row>
    <row r="123" spans="4:6" x14ac:dyDescent="0.35">
      <c r="D123" s="2"/>
      <c r="E123" s="2"/>
      <c r="F123" s="2"/>
    </row>
    <row r="124" spans="4:6" x14ac:dyDescent="0.35">
      <c r="D124" s="2"/>
      <c r="E124" s="2"/>
      <c r="F124" s="2"/>
    </row>
    <row r="125" spans="4:6" x14ac:dyDescent="0.35">
      <c r="D125" s="2"/>
      <c r="E125" s="2"/>
      <c r="F125" s="2"/>
    </row>
    <row r="126" spans="4:6" x14ac:dyDescent="0.35">
      <c r="D126" s="2"/>
      <c r="E126" s="2"/>
      <c r="F126" s="2"/>
    </row>
    <row r="127" spans="4:6" x14ac:dyDescent="0.35">
      <c r="D127" s="2"/>
      <c r="E127" s="2"/>
      <c r="F127" s="2"/>
    </row>
    <row r="128" spans="4:6" x14ac:dyDescent="0.35">
      <c r="D128" s="2"/>
      <c r="E128" s="2"/>
      <c r="F128" s="2"/>
    </row>
    <row r="129" spans="4:6" x14ac:dyDescent="0.35">
      <c r="D129" s="2"/>
      <c r="E129" s="2"/>
      <c r="F129" s="2"/>
    </row>
    <row r="130" spans="4:6" x14ac:dyDescent="0.35">
      <c r="D130" s="2"/>
      <c r="E130" s="2"/>
      <c r="F130" s="2"/>
    </row>
    <row r="131" spans="4:6" x14ac:dyDescent="0.35">
      <c r="D131" s="2"/>
      <c r="E131" s="2"/>
      <c r="F131" s="2"/>
    </row>
    <row r="132" spans="4:6" x14ac:dyDescent="0.35">
      <c r="D132" s="2"/>
      <c r="E132" s="2"/>
      <c r="F132" s="2"/>
    </row>
    <row r="133" spans="4:6" x14ac:dyDescent="0.35">
      <c r="D133" s="2"/>
      <c r="E133" s="2"/>
      <c r="F133" s="2"/>
    </row>
    <row r="134" spans="4:6" x14ac:dyDescent="0.35">
      <c r="D134" s="2"/>
      <c r="E134" s="2"/>
      <c r="F134" s="2"/>
    </row>
    <row r="135" spans="4:6" x14ac:dyDescent="0.35">
      <c r="D135" s="2"/>
      <c r="E135" s="2"/>
      <c r="F135" s="2"/>
    </row>
    <row r="136" spans="4:6" x14ac:dyDescent="0.35">
      <c r="D136" s="2"/>
      <c r="E136" s="2"/>
      <c r="F136" s="2"/>
    </row>
    <row r="137" spans="4:6" x14ac:dyDescent="0.35">
      <c r="D137" s="2"/>
      <c r="E137" s="2"/>
      <c r="F137" s="2"/>
    </row>
    <row r="138" spans="4:6" x14ac:dyDescent="0.35">
      <c r="D138" s="2"/>
      <c r="E138" s="2"/>
      <c r="F138" s="2"/>
    </row>
    <row r="139" spans="4:6" x14ac:dyDescent="0.35">
      <c r="D139" s="2"/>
      <c r="E139" s="2"/>
      <c r="F139" s="2"/>
    </row>
    <row r="140" spans="4:6" x14ac:dyDescent="0.35">
      <c r="D140" s="2"/>
      <c r="E140" s="2"/>
      <c r="F140" s="2"/>
    </row>
    <row r="141" spans="4:6" x14ac:dyDescent="0.35">
      <c r="D141" s="2"/>
      <c r="E141" s="2"/>
      <c r="F141" s="2"/>
    </row>
    <row r="142" spans="4:6" x14ac:dyDescent="0.35">
      <c r="D142" s="2"/>
      <c r="E142" s="2"/>
      <c r="F142" s="2"/>
    </row>
    <row r="143" spans="4:6" x14ac:dyDescent="0.35">
      <c r="D143" s="2"/>
      <c r="E143" s="2"/>
      <c r="F143" s="2"/>
    </row>
    <row r="144" spans="4:6" x14ac:dyDescent="0.35">
      <c r="D144" s="2"/>
      <c r="E144" s="2"/>
      <c r="F144" s="2"/>
    </row>
    <row r="145" spans="4:6" x14ac:dyDescent="0.35">
      <c r="D145" s="2"/>
      <c r="E145" s="2"/>
      <c r="F145" s="2"/>
    </row>
    <row r="146" spans="4:6" x14ac:dyDescent="0.35">
      <c r="D146" s="2"/>
      <c r="E146" s="2"/>
      <c r="F146" s="2"/>
    </row>
    <row r="147" spans="4:6" x14ac:dyDescent="0.35">
      <c r="D147" s="2"/>
      <c r="E147" s="2"/>
      <c r="F147" s="2"/>
    </row>
    <row r="148" spans="4:6" x14ac:dyDescent="0.35">
      <c r="D148" s="2"/>
      <c r="E148" s="2"/>
      <c r="F148" s="2"/>
    </row>
    <row r="149" spans="4:6" x14ac:dyDescent="0.35">
      <c r="D149" s="2"/>
      <c r="E149" s="2"/>
      <c r="F149" s="2"/>
    </row>
    <row r="150" spans="4:6" x14ac:dyDescent="0.35">
      <c r="D150" s="2"/>
      <c r="E150" s="2"/>
      <c r="F150" s="2"/>
    </row>
    <row r="151" spans="4:6" x14ac:dyDescent="0.35">
      <c r="D151" s="2"/>
      <c r="E151" s="2"/>
      <c r="F151" s="2"/>
    </row>
    <row r="152" spans="4:6" x14ac:dyDescent="0.35">
      <c r="D152" s="2"/>
      <c r="E152" s="2"/>
      <c r="F152" s="2"/>
    </row>
    <row r="153" spans="4:6" x14ac:dyDescent="0.35">
      <c r="D153" s="2"/>
      <c r="E153" s="2"/>
      <c r="F153" s="2"/>
    </row>
    <row r="154" spans="4:6" x14ac:dyDescent="0.35">
      <c r="D154" s="2"/>
      <c r="E154" s="2"/>
      <c r="F154" s="2"/>
    </row>
    <row r="155" spans="4:6" x14ac:dyDescent="0.35">
      <c r="D155" s="2"/>
      <c r="E155" s="2"/>
      <c r="F155" s="2"/>
    </row>
    <row r="156" spans="4:6" x14ac:dyDescent="0.35">
      <c r="D156" s="2"/>
      <c r="E156" s="2"/>
      <c r="F156" s="2"/>
    </row>
    <row r="157" spans="4:6" x14ac:dyDescent="0.35">
      <c r="D157" s="2"/>
      <c r="E157" s="2"/>
      <c r="F157" s="2"/>
    </row>
    <row r="158" spans="4:6" x14ac:dyDescent="0.35">
      <c r="D158" s="2"/>
      <c r="E158" s="2"/>
      <c r="F158" s="2"/>
    </row>
    <row r="159" spans="4:6" x14ac:dyDescent="0.35">
      <c r="D159" s="2"/>
      <c r="E159" s="2"/>
      <c r="F159" s="2"/>
    </row>
    <row r="160" spans="4:6" x14ac:dyDescent="0.35">
      <c r="D160" s="2"/>
      <c r="E160" s="2"/>
      <c r="F160" s="2"/>
    </row>
    <row r="161" spans="4:6" x14ac:dyDescent="0.35">
      <c r="D161" s="2"/>
      <c r="E161" s="2"/>
      <c r="F161" s="2"/>
    </row>
    <row r="162" spans="4:6" x14ac:dyDescent="0.35">
      <c r="D162" s="2"/>
      <c r="E162" s="2"/>
      <c r="F162" s="2"/>
    </row>
    <row r="163" spans="4:6" x14ac:dyDescent="0.35">
      <c r="D163" s="2"/>
      <c r="E163" s="2"/>
      <c r="F163" s="2"/>
    </row>
    <row r="164" spans="4:6" x14ac:dyDescent="0.35">
      <c r="D164" s="2"/>
      <c r="E164" s="2"/>
      <c r="F164" s="2"/>
    </row>
    <row r="165" spans="4:6" x14ac:dyDescent="0.35">
      <c r="D165" s="2"/>
      <c r="E165" s="2"/>
      <c r="F165" s="2"/>
    </row>
    <row r="166" spans="4:6" x14ac:dyDescent="0.35">
      <c r="D166" s="2"/>
      <c r="E166" s="2"/>
      <c r="F166" s="2"/>
    </row>
    <row r="167" spans="4:6" x14ac:dyDescent="0.35">
      <c r="D167" s="2"/>
      <c r="E167" s="2"/>
      <c r="F167" s="2"/>
    </row>
    <row r="168" spans="4:6" x14ac:dyDescent="0.35">
      <c r="D168" s="2"/>
      <c r="E168" s="2"/>
      <c r="F168" s="2"/>
    </row>
    <row r="169" spans="4:6" x14ac:dyDescent="0.35">
      <c r="D169" s="2"/>
      <c r="E169" s="2"/>
      <c r="F169" s="2"/>
    </row>
    <row r="170" spans="4:6" x14ac:dyDescent="0.35">
      <c r="D170" s="2"/>
      <c r="E170" s="2"/>
      <c r="F170" s="2"/>
    </row>
    <row r="171" spans="4:6" x14ac:dyDescent="0.35">
      <c r="D171" s="2"/>
      <c r="E171" s="2"/>
      <c r="F171" s="2"/>
    </row>
    <row r="172" spans="4:6" x14ac:dyDescent="0.35">
      <c r="D172" s="2"/>
      <c r="E172" s="2"/>
      <c r="F172" s="2"/>
    </row>
    <row r="173" spans="4:6" x14ac:dyDescent="0.35">
      <c r="D173" s="2"/>
      <c r="E173" s="2"/>
      <c r="F173" s="2"/>
    </row>
    <row r="174" spans="4:6" x14ac:dyDescent="0.35">
      <c r="D174" s="2"/>
      <c r="E174" s="2"/>
      <c r="F174" s="2"/>
    </row>
    <row r="175" spans="4:6" x14ac:dyDescent="0.35">
      <c r="D175" s="2"/>
      <c r="E175" s="2"/>
      <c r="F175" s="2"/>
    </row>
    <row r="176" spans="4:6" x14ac:dyDescent="0.35">
      <c r="D176" s="2"/>
      <c r="E176" s="2"/>
      <c r="F176" s="2"/>
    </row>
    <row r="177" spans="4:6" x14ac:dyDescent="0.35">
      <c r="D177" s="2"/>
      <c r="E177" s="2"/>
      <c r="F177" s="2"/>
    </row>
    <row r="178" spans="4:6" x14ac:dyDescent="0.35">
      <c r="D178" s="2"/>
      <c r="E178" s="2"/>
      <c r="F178" s="2"/>
    </row>
    <row r="179" spans="4:6" x14ac:dyDescent="0.35">
      <c r="D179" s="2"/>
      <c r="E179" s="2"/>
      <c r="F179" s="2"/>
    </row>
    <row r="180" spans="4:6" x14ac:dyDescent="0.35">
      <c r="D180" s="2"/>
      <c r="E180" s="2"/>
      <c r="F180" s="2"/>
    </row>
    <row r="181" spans="4:6" x14ac:dyDescent="0.35">
      <c r="D181" s="2"/>
      <c r="E181" s="2"/>
      <c r="F181" s="2"/>
    </row>
    <row r="182" spans="4:6" x14ac:dyDescent="0.35">
      <c r="D182" s="2"/>
      <c r="E182" s="2"/>
      <c r="F182" s="2"/>
    </row>
    <row r="183" spans="4:6" x14ac:dyDescent="0.35">
      <c r="D183" s="2"/>
      <c r="E183" s="2"/>
      <c r="F183" s="2"/>
    </row>
    <row r="184" spans="4:6" x14ac:dyDescent="0.35">
      <c r="D184" s="2"/>
      <c r="E184" s="2"/>
      <c r="F184" s="2"/>
    </row>
    <row r="185" spans="4:6" x14ac:dyDescent="0.35">
      <c r="D185" s="2"/>
      <c r="E185" s="2"/>
      <c r="F185" s="2"/>
    </row>
    <row r="186" spans="4:6" x14ac:dyDescent="0.35">
      <c r="D186" s="2"/>
      <c r="E186" s="2"/>
      <c r="F186" s="2"/>
    </row>
    <row r="187" spans="4:6" x14ac:dyDescent="0.35">
      <c r="D187" s="2"/>
      <c r="E187" s="2"/>
      <c r="F187" s="2"/>
    </row>
    <row r="188" spans="4:6" x14ac:dyDescent="0.35">
      <c r="D188" s="2"/>
      <c r="E188" s="2"/>
      <c r="F188" s="2"/>
    </row>
    <row r="189" spans="4:6" x14ac:dyDescent="0.35">
      <c r="D189" s="2"/>
      <c r="E189" s="2"/>
      <c r="F189" s="2"/>
    </row>
    <row r="190" spans="4:6" x14ac:dyDescent="0.35">
      <c r="D190" s="2"/>
      <c r="E190" s="2"/>
      <c r="F190" s="2"/>
    </row>
    <row r="191" spans="4:6" x14ac:dyDescent="0.35">
      <c r="D191" s="2"/>
      <c r="E191" s="2"/>
      <c r="F191" s="2"/>
    </row>
    <row r="192" spans="4:6" x14ac:dyDescent="0.35">
      <c r="D192" s="2"/>
      <c r="E192" s="2"/>
      <c r="F192" s="2"/>
    </row>
    <row r="193" spans="4:6" x14ac:dyDescent="0.35">
      <c r="D193" s="2"/>
      <c r="E193" s="2"/>
      <c r="F193" s="2"/>
    </row>
    <row r="194" spans="4:6" x14ac:dyDescent="0.35">
      <c r="D194" s="2"/>
      <c r="E194" s="2"/>
      <c r="F194" s="2"/>
    </row>
    <row r="195" spans="4:6" x14ac:dyDescent="0.35">
      <c r="D195" s="2"/>
      <c r="E195" s="2"/>
      <c r="F195" s="2"/>
    </row>
    <row r="196" spans="4:6" x14ac:dyDescent="0.35">
      <c r="D196" s="2"/>
      <c r="E196" s="2"/>
      <c r="F196" s="2"/>
    </row>
    <row r="197" spans="4:6" x14ac:dyDescent="0.35">
      <c r="D197" s="2"/>
      <c r="E197" s="2"/>
      <c r="F197" s="2"/>
    </row>
    <row r="198" spans="4:6" x14ac:dyDescent="0.35">
      <c r="D198" s="2"/>
      <c r="E198" s="2"/>
      <c r="F198" s="2"/>
    </row>
    <row r="199" spans="4:6" x14ac:dyDescent="0.35">
      <c r="D199" s="2"/>
      <c r="E199" s="2"/>
      <c r="F199" s="2"/>
    </row>
    <row r="200" spans="4:6" x14ac:dyDescent="0.35">
      <c r="D200" s="2"/>
      <c r="E200" s="2"/>
      <c r="F200" s="2"/>
    </row>
    <row r="201" spans="4:6" x14ac:dyDescent="0.35">
      <c r="D201" s="2"/>
      <c r="E201" s="2"/>
      <c r="F201" s="2"/>
    </row>
    <row r="202" spans="4:6" x14ac:dyDescent="0.35">
      <c r="D202" s="2"/>
      <c r="E202" s="2"/>
      <c r="F202" s="2"/>
    </row>
    <row r="203" spans="4:6" x14ac:dyDescent="0.35">
      <c r="D203" s="2"/>
      <c r="E203" s="2"/>
      <c r="F203" s="2"/>
    </row>
    <row r="204" spans="4:6" x14ac:dyDescent="0.35">
      <c r="D204" s="2"/>
      <c r="E204" s="2"/>
      <c r="F204" s="2"/>
    </row>
    <row r="205" spans="4:6" x14ac:dyDescent="0.35">
      <c r="D205" s="2"/>
      <c r="E205" s="2"/>
      <c r="F205" s="2"/>
    </row>
    <row r="206" spans="4:6" x14ac:dyDescent="0.35">
      <c r="D206" s="2"/>
      <c r="E206" s="2"/>
      <c r="F206" s="2"/>
    </row>
    <row r="207" spans="4:6" x14ac:dyDescent="0.35">
      <c r="D207" s="2"/>
      <c r="E207" s="2"/>
      <c r="F207" s="2"/>
    </row>
    <row r="208" spans="4:6" x14ac:dyDescent="0.35">
      <c r="D208" s="2"/>
      <c r="E208" s="2"/>
      <c r="F208" s="2"/>
    </row>
    <row r="209" spans="4:6" x14ac:dyDescent="0.35">
      <c r="D209" s="2"/>
      <c r="E209" s="2"/>
      <c r="F209" s="2"/>
    </row>
    <row r="210" spans="4:6" x14ac:dyDescent="0.35">
      <c r="D210" s="2"/>
      <c r="E210" s="2"/>
      <c r="F210" s="2"/>
    </row>
    <row r="211" spans="4:6" x14ac:dyDescent="0.35">
      <c r="D211" s="2"/>
      <c r="E211" s="2"/>
      <c r="F211" s="2"/>
    </row>
    <row r="212" spans="4:6" x14ac:dyDescent="0.35">
      <c r="D212" s="2"/>
      <c r="E212" s="2"/>
      <c r="F212" s="2"/>
    </row>
    <row r="213" spans="4:6" x14ac:dyDescent="0.35">
      <c r="D213" s="2"/>
      <c r="E213" s="2"/>
      <c r="F213" s="2"/>
    </row>
    <row r="214" spans="4:6" x14ac:dyDescent="0.35">
      <c r="D214" s="2"/>
      <c r="E214" s="2"/>
      <c r="F214" s="2"/>
    </row>
    <row r="215" spans="4:6" x14ac:dyDescent="0.35">
      <c r="D215" s="2"/>
      <c r="E215" s="2"/>
      <c r="F215" s="2"/>
    </row>
    <row r="216" spans="4:6" x14ac:dyDescent="0.35">
      <c r="D216" s="2"/>
      <c r="E216" s="2"/>
      <c r="F216" s="2"/>
    </row>
    <row r="217" spans="4:6" x14ac:dyDescent="0.35">
      <c r="D217" s="2"/>
      <c r="E217" s="2"/>
      <c r="F217" s="2"/>
    </row>
    <row r="218" spans="4:6" x14ac:dyDescent="0.35">
      <c r="D218" s="2"/>
      <c r="E218" s="2"/>
      <c r="F218" s="2"/>
    </row>
    <row r="219" spans="4:6" x14ac:dyDescent="0.35">
      <c r="D219" s="2"/>
      <c r="E219" s="2"/>
      <c r="F219" s="2"/>
    </row>
    <row r="220" spans="4:6" x14ac:dyDescent="0.35">
      <c r="D220" s="2"/>
      <c r="E220" s="2"/>
      <c r="F220" s="2"/>
    </row>
    <row r="221" spans="4:6" x14ac:dyDescent="0.35">
      <c r="D221" s="2"/>
      <c r="E221" s="2"/>
      <c r="F221" s="2"/>
    </row>
    <row r="222" spans="4:6" x14ac:dyDescent="0.35">
      <c r="D222" s="2"/>
      <c r="E222" s="2"/>
      <c r="F222" s="2"/>
    </row>
    <row r="223" spans="4:6" x14ac:dyDescent="0.35">
      <c r="D223" s="2"/>
      <c r="E223" s="2"/>
      <c r="F223" s="2"/>
    </row>
    <row r="224" spans="4:6" x14ac:dyDescent="0.35">
      <c r="D224" s="2"/>
      <c r="E224" s="2"/>
      <c r="F224" s="2"/>
    </row>
    <row r="225" spans="4:6" x14ac:dyDescent="0.35">
      <c r="D225" s="2"/>
      <c r="E225" s="2"/>
      <c r="F225" s="2"/>
    </row>
    <row r="226" spans="4:6" x14ac:dyDescent="0.35">
      <c r="D226" s="2"/>
      <c r="E226" s="2"/>
      <c r="F226" s="2"/>
    </row>
    <row r="227" spans="4:6" x14ac:dyDescent="0.35">
      <c r="D227" s="2"/>
      <c r="E227" s="2"/>
      <c r="F227" s="2"/>
    </row>
    <row r="228" spans="4:6" x14ac:dyDescent="0.35">
      <c r="D228" s="2"/>
      <c r="E228" s="2"/>
      <c r="F228" s="2"/>
    </row>
    <row r="229" spans="4:6" x14ac:dyDescent="0.35">
      <c r="D229" s="2"/>
      <c r="E229" s="2"/>
      <c r="F229" s="2"/>
    </row>
    <row r="230" spans="4:6" x14ac:dyDescent="0.35">
      <c r="D230" s="2"/>
      <c r="E230" s="2"/>
      <c r="F230" s="2"/>
    </row>
    <row r="231" spans="4:6" x14ac:dyDescent="0.35">
      <c r="D231" s="2"/>
      <c r="E231" s="2"/>
      <c r="F231" s="2"/>
    </row>
    <row r="232" spans="4:6" x14ac:dyDescent="0.35">
      <c r="D232" s="2"/>
      <c r="E232" s="2"/>
      <c r="F232" s="2"/>
    </row>
    <row r="233" spans="4:6" x14ac:dyDescent="0.35">
      <c r="D233" s="2"/>
      <c r="E233" s="2"/>
      <c r="F233" s="2"/>
    </row>
    <row r="234" spans="4:6" x14ac:dyDescent="0.35">
      <c r="D234" s="2"/>
      <c r="E234" s="2"/>
      <c r="F234" s="2"/>
    </row>
    <row r="235" spans="4:6" x14ac:dyDescent="0.35">
      <c r="D235" s="2"/>
      <c r="E235" s="2"/>
      <c r="F235" s="2"/>
    </row>
    <row r="236" spans="4:6" x14ac:dyDescent="0.35">
      <c r="D236" s="2"/>
      <c r="E236" s="2"/>
      <c r="F236" s="2"/>
    </row>
    <row r="237" spans="4:6" x14ac:dyDescent="0.35">
      <c r="D237" s="2"/>
      <c r="E237" s="2"/>
      <c r="F237" s="2"/>
    </row>
    <row r="238" spans="4:6" x14ac:dyDescent="0.35">
      <c r="D238" s="2"/>
      <c r="E238" s="2"/>
      <c r="F238" s="2"/>
    </row>
    <row r="239" spans="4:6" x14ac:dyDescent="0.35">
      <c r="D239" s="2"/>
      <c r="E239" s="2"/>
      <c r="F239" s="2"/>
    </row>
    <row r="240" spans="4:6" x14ac:dyDescent="0.35">
      <c r="D240" s="2"/>
      <c r="E240" s="2"/>
      <c r="F240" s="2"/>
    </row>
    <row r="241" spans="4:6" x14ac:dyDescent="0.35">
      <c r="D241" s="2"/>
      <c r="E241" s="2"/>
      <c r="F241" s="2"/>
    </row>
    <row r="242" spans="4:6" x14ac:dyDescent="0.35">
      <c r="D242" s="2"/>
      <c r="E242" s="2"/>
      <c r="F242" s="2"/>
    </row>
    <row r="243" spans="4:6" x14ac:dyDescent="0.35">
      <c r="D243" s="2"/>
      <c r="E243" s="2"/>
      <c r="F243" s="2"/>
    </row>
    <row r="244" spans="4:6" x14ac:dyDescent="0.35">
      <c r="D244" s="2"/>
      <c r="E244" s="2"/>
      <c r="F244" s="2"/>
    </row>
    <row r="245" spans="4:6" x14ac:dyDescent="0.35">
      <c r="D245" s="2"/>
      <c r="E245" s="2"/>
      <c r="F245" s="2"/>
    </row>
    <row r="246" spans="4:6" x14ac:dyDescent="0.35">
      <c r="D246" s="2"/>
      <c r="E246" s="2"/>
      <c r="F246" s="2"/>
    </row>
    <row r="247" spans="4:6" x14ac:dyDescent="0.35">
      <c r="D247" s="2"/>
      <c r="E247" s="2"/>
      <c r="F247" s="2"/>
    </row>
    <row r="248" spans="4:6" x14ac:dyDescent="0.35">
      <c r="D248" s="2"/>
      <c r="E248" s="2"/>
      <c r="F248" s="2"/>
    </row>
    <row r="249" spans="4:6" x14ac:dyDescent="0.35">
      <c r="D249" s="2"/>
      <c r="E249" s="2"/>
      <c r="F249" s="2"/>
    </row>
    <row r="250" spans="4:6" x14ac:dyDescent="0.35">
      <c r="D250" s="2"/>
      <c r="E250" s="2"/>
      <c r="F250" s="2"/>
    </row>
    <row r="251" spans="4:6" x14ac:dyDescent="0.35">
      <c r="D251" s="2"/>
      <c r="E251" s="2"/>
      <c r="F251" s="2"/>
    </row>
    <row r="252" spans="4:6" x14ac:dyDescent="0.35">
      <c r="D252" s="2"/>
      <c r="E252" s="2"/>
      <c r="F252" s="2"/>
    </row>
    <row r="253" spans="4:6" x14ac:dyDescent="0.35">
      <c r="D253" s="2"/>
      <c r="E253" s="2"/>
      <c r="F253" s="2"/>
    </row>
    <row r="254" spans="4:6" x14ac:dyDescent="0.35">
      <c r="D254" s="2"/>
      <c r="E254" s="2"/>
      <c r="F254" s="2"/>
    </row>
    <row r="255" spans="4:6" x14ac:dyDescent="0.35">
      <c r="D255" s="2"/>
      <c r="E255" s="2"/>
      <c r="F255" s="2"/>
    </row>
    <row r="256" spans="4:6" x14ac:dyDescent="0.35">
      <c r="D256" s="2"/>
      <c r="E256" s="2"/>
      <c r="F256" s="2"/>
    </row>
    <row r="257" spans="4:6" x14ac:dyDescent="0.35">
      <c r="D257" s="2"/>
      <c r="E257" s="2"/>
      <c r="F257" s="2"/>
    </row>
    <row r="258" spans="4:6" x14ac:dyDescent="0.35">
      <c r="D258" s="2"/>
      <c r="E258" s="2"/>
      <c r="F258" s="2"/>
    </row>
  </sheetData>
  <mergeCells count="5">
    <mergeCell ref="A16:A21"/>
    <mergeCell ref="A22:A26"/>
    <mergeCell ref="A45:A49"/>
    <mergeCell ref="A51:A54"/>
    <mergeCell ref="A56:A60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f3c307f-9f9b-421b-aa1d-73d55d5a96d1">
      <Terms xmlns="http://schemas.microsoft.com/office/infopath/2007/PartnerControls"/>
    </lcf76f155ced4ddcb4097134ff3c332f>
    <TaxCatchAll xmlns="da989876-bb29-478a-b7f1-33d9c6405bf0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B2FF9ABDA7DD146A0BE10E07EB05762" ma:contentTypeVersion="12" ma:contentTypeDescription="Create a new document." ma:contentTypeScope="" ma:versionID="13f0b62d975180000ba62e4fedd2ae07">
  <xsd:schema xmlns:xsd="http://www.w3.org/2001/XMLSchema" xmlns:xs="http://www.w3.org/2001/XMLSchema" xmlns:p="http://schemas.microsoft.com/office/2006/metadata/properties" xmlns:ns2="3f3c307f-9f9b-421b-aa1d-73d55d5a96d1" xmlns:ns3="da989876-bb29-478a-b7f1-33d9c6405bf0" targetNamespace="http://schemas.microsoft.com/office/2006/metadata/properties" ma:root="true" ma:fieldsID="195ddd8e0215ade285d375d24dd9e987" ns2:_="" ns3:_="">
    <xsd:import namespace="3f3c307f-9f9b-421b-aa1d-73d55d5a96d1"/>
    <xsd:import namespace="da989876-bb29-478a-b7f1-33d9c6405bf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3c307f-9f9b-421b-aa1d-73d55d5a96d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31a8e7f7-5625-4f4c-a95b-65a6bf51c2a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989876-bb29-478a-b7f1-33d9c6405bf0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b24bef68-9eb9-4acd-aa34-2c8a280979db}" ma:internalName="TaxCatchAll" ma:showField="CatchAllData" ma:web="da989876-bb29-478a-b7f1-33d9c6405bf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B9771D3-C2C0-45E2-B5BF-4F98B37BC940}">
  <ds:schemaRefs>
    <ds:schemaRef ds:uri="da989876-bb29-478a-b7f1-33d9c6405bf0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3f3c307f-9f9b-421b-aa1d-73d55d5a96d1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9C96A89E-F531-44FF-95C4-0B44A72695B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f3c307f-9f9b-421b-aa1d-73d55d5a96d1"/>
    <ds:schemaRef ds:uri="da989876-bb29-478a-b7f1-33d9c6405bf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E82A8C5-B646-46C2-BFB7-08E6ABE24C9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Social &amp; Governance (Group)</vt:lpstr>
      <vt:lpstr>Environment (John Crane)</vt:lpstr>
      <vt:lpstr>Environment (Detection)</vt:lpstr>
      <vt:lpstr>Environment (Interconnect)</vt:lpstr>
      <vt:lpstr>Environment (Flex-Tek)</vt:lpstr>
      <vt:lpstr>'Social &amp; Governance (Group)'!Print_Area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Darlington, Sophie (CCHQ)</dc:creator>
  <cp:keywords/>
  <dc:description/>
  <cp:lastModifiedBy>Darlington, Sophie (CCHQ)</cp:lastModifiedBy>
  <cp:revision/>
  <dcterms:created xsi:type="dcterms:W3CDTF">2024-04-18T09:53:07Z</dcterms:created>
  <dcterms:modified xsi:type="dcterms:W3CDTF">2025-10-23T11:34:24Z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0x0101007B2FF9ABDA7DD146A0BE10E07EB05762</vt:lpwstr>
  </property>
  <property fmtid="{D5CDD505-2E9C-101B-9397-08002B2CF9AE}" pid="3" name="MediaServiceImageTags">
    <vt:lpwstr/>
  </property>
  <property fmtid="{D5CDD505-2E9C-101B-9397-08002B2CF9AE}" pid="4" name="SV_QUERY_LIST_4F35BF76-6C0D-4D9B-82B2-816C12CF3733">
    <vt:lpwstr>empty_477D106A-C0D6-4607-AEBD-E2C9D60EA279</vt:lpwstr>
  </property>
  <property fmtid="{D5CDD505-2E9C-101B-9397-08002B2CF9AE}" pid="5" name="SV_HIDDEN_GRID_QUERY_LIST_4F35BF76-6C0D-4D9B-82B2-816C12CF3733">
    <vt:lpwstr>empty_477D106A-C0D6-4607-AEBD-E2C9D60EA279</vt:lpwstr>
  </property>
</Properties>
</file>